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 firstSheet="3" activeTab="4"/>
  </bookViews>
  <sheets>
    <sheet name="2. Показатели РП ВП" sheetId="1" r:id="rId1"/>
    <sheet name="3 Показатели ВП по МО" sheetId="2" r:id="rId2"/>
    <sheet name="4. Показатели РП ВП_по месяцам" sheetId="7" r:id="rId3"/>
    <sheet name="5. Мероприятия РП ВП" sheetId="3" r:id="rId4"/>
    <sheet name="6. Финансовое обеспечение РП ВП" sheetId="4" r:id="rId5"/>
    <sheet name="7. Бюджет РП ВП_по месяцам" sheetId="5" r:id="rId6"/>
    <sheet name="План реализации ВП уточ" sheetId="6" r:id="rId7"/>
  </sheets>
  <definedNames>
    <definedName name="_bookmark5" localSheetId="0">'2. Показатели РП ВП'!$B$11</definedName>
    <definedName name="_bookmark5" localSheetId="2">'4. Показатели РП ВП_по месяцам'!#REF!</definedName>
    <definedName name="_bookmark5" localSheetId="3">'5. Мероприятия РП ВП'!#REF!</definedName>
    <definedName name="_bookmark5" localSheetId="4">'6. Финансовое обеспечение РП ВП'!#REF!</definedName>
    <definedName name="_bookmark5" localSheetId="5">'7. Бюджет РП ВП_по месяцам'!#REF!</definedName>
    <definedName name="_bookmark5" localSheetId="6">'План реализации ВП уточ'!#REF!</definedName>
    <definedName name="_ftn1" localSheetId="3">'5. Мероприятия РП ВП'!#REF!</definedName>
    <definedName name="_ftn1" localSheetId="4">'6. Финансовое обеспечение РП ВП'!#REF!</definedName>
    <definedName name="_ftn1" localSheetId="5">'7. Бюджет РП ВП_по месяцам'!#REF!</definedName>
    <definedName name="_ftn1" localSheetId="6">'План реализации ВП уточ'!#REF!</definedName>
    <definedName name="_ftn2" localSheetId="3">'5. Мероприятия РП ВП'!#REF!</definedName>
    <definedName name="_ftn2" localSheetId="4">'6. Финансовое обеспечение РП ВП'!#REF!</definedName>
    <definedName name="_ftn2" localSheetId="5">'7. Бюджет РП ВП_по месяцам'!#REF!</definedName>
    <definedName name="_ftn2" localSheetId="6">'План реализации ВП уточ'!#REF!</definedName>
    <definedName name="_ftn3" localSheetId="6">'План реализации ВП уточ'!#REF!</definedName>
    <definedName name="_ftn4" localSheetId="6">'План реализации ВП уточ'!#REF!</definedName>
    <definedName name="_ftn5" localSheetId="6">'План реализации ВП уточ'!#REF!</definedName>
    <definedName name="_ftn6" localSheetId="6">'План реализации ВП уточ'!#REF!</definedName>
    <definedName name="_ftn7" localSheetId="6">'План реализации ВП уточ'!#REF!</definedName>
    <definedName name="_ftn8" localSheetId="6">'План реализации ВП уточ'!#REF!</definedName>
    <definedName name="_ftnref1" localSheetId="3">'5. Мероприятия РП ВП'!$E$4</definedName>
    <definedName name="_ftnref1" localSheetId="4">'6. Финансовое обеспечение РП ВП'!#REF!</definedName>
    <definedName name="_ftnref1" localSheetId="5">'7. Бюджет РП ВП_по месяцам'!#REF!</definedName>
    <definedName name="_ftnref1" localSheetId="6">'План реализации ВП уточ'!#REF!</definedName>
    <definedName name="_ftnref2" localSheetId="3">'5. Мероприятия РП ВП'!#REF!</definedName>
    <definedName name="_ftnref2" localSheetId="4">'6. Финансовое обеспечение РП ВП'!#REF!</definedName>
    <definedName name="_ftnref2" localSheetId="5">'7. Бюджет РП ВП_по месяцам'!#REF!</definedName>
    <definedName name="_ftnref2" localSheetId="6">'План реализации ВП уточ'!#REF!</definedName>
    <definedName name="_ftnref3" localSheetId="3">'5. Мероприятия РП ВП'!$N$4</definedName>
    <definedName name="_ftnref3" localSheetId="4">'6. Финансовое обеспечение РП ВП'!#REF!</definedName>
    <definedName name="_ftnref3" localSheetId="5">'7. Бюджет РП ВП_по месяцам'!#REF!</definedName>
    <definedName name="_ftnref3" localSheetId="6">'План реализации ВП уточ'!#REF!</definedName>
    <definedName name="_ftnref4" localSheetId="6">'План реализации ВП уточ'!$E$5</definedName>
    <definedName name="_ftnref5" localSheetId="6">'План реализации ВП уточ'!$G$5</definedName>
    <definedName name="_ftnref6" localSheetId="6">'План реализации ВП уточ'!$H$6</definedName>
    <definedName name="_ftnref7" localSheetId="6">'План реализации ВП уточ'!$I$5</definedName>
    <definedName name="_ftnref8" localSheetId="6">'План реализации ВП уточ'!$L$5</definedName>
    <definedName name="_Hlk127704986" localSheetId="6">'План реализации ВП уточ'!$A$8</definedName>
    <definedName name="_Hlk127716945" localSheetId="5">'7. Бюджет РП ВП_по месяцам'!#REF!</definedName>
    <definedName name="_Hlk127716945" localSheetId="6">'План реализации ВП уточ'!#REF!</definedName>
    <definedName name="_xlnm.Print_Titles" localSheetId="1">'3 Показатели ВП по МО'!$4:$6</definedName>
    <definedName name="_xlnm.Print_Titles" localSheetId="3">'5. Мероприятия РП ВП'!$4:$6</definedName>
    <definedName name="_xlnm.Print_Titles" localSheetId="4">'6. Финансовое обеспечение РП ВП'!$35:$37</definedName>
    <definedName name="_xlnm.Print_Titles" localSheetId="6">'План реализации ВП уточ'!$5:$7</definedName>
    <definedName name="_xlnm.Print_Area" localSheetId="0">'2. Показатели РП ВП'!$A$2:$Q$19</definedName>
    <definedName name="_xlnm.Print_Area" localSheetId="1">'3 Показатели ВП по МО'!$A$2:$K$33</definedName>
    <definedName name="_xlnm.Print_Area" localSheetId="2">'4. Показатели РП ВП_по месяцам'!$A$2:$P$16</definedName>
    <definedName name="_xlnm.Print_Area" localSheetId="3">'5. Мероприятия РП ВП'!$A$2:$P$19</definedName>
    <definedName name="_xlnm.Print_Area" localSheetId="4">'6. Финансовое обеспечение РП ВП'!$A$2:$O$125</definedName>
    <definedName name="_xlnm.Print_Area" localSheetId="5">'7. Бюджет РП ВП_по месяцам'!$A$2:$N$17</definedName>
    <definedName name="_xlnm.Print_Area" localSheetId="6">'План реализации ВП уточ'!$A$1:$L$128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65" i="4"/>
  <c r="P9" i="7"/>
  <c r="O9"/>
  <c r="N9"/>
  <c r="M9"/>
  <c r="P117" i="4"/>
  <c r="O117"/>
  <c r="O120"/>
  <c r="O123"/>
  <c r="O68"/>
  <c r="F17" i="5"/>
  <c r="G17"/>
  <c r="H17"/>
  <c r="I17"/>
  <c r="J17"/>
  <c r="K17"/>
  <c r="L17"/>
  <c r="M17"/>
  <c r="N17"/>
  <c r="E17"/>
  <c r="J106" i="4"/>
  <c r="M8" i="3"/>
  <c r="L8"/>
  <c r="K8"/>
  <c r="T15" i="1" l="1"/>
  <c r="I12"/>
  <c r="J12" s="1"/>
  <c r="K12" s="1"/>
  <c r="L12" s="1"/>
  <c r="M12" s="1"/>
  <c r="N12" s="1"/>
  <c r="U12" s="1"/>
  <c r="N15"/>
  <c r="N14"/>
  <c r="M15"/>
  <c r="M14"/>
  <c r="L15"/>
  <c r="L14"/>
  <c r="I117" i="4" l="1"/>
  <c r="H117" l="1"/>
  <c r="O106"/>
  <c r="O105"/>
  <c r="O104"/>
  <c r="O103"/>
  <c r="O91"/>
  <c r="O61"/>
  <c r="O51"/>
  <c r="O41"/>
  <c r="N117"/>
  <c r="M117"/>
  <c r="L117"/>
  <c r="K117"/>
  <c r="J117"/>
  <c r="N123"/>
  <c r="N124" s="1"/>
  <c r="M123"/>
  <c r="M124" s="1"/>
  <c r="L123"/>
  <c r="L124" s="1"/>
  <c r="K123"/>
  <c r="K124" s="1"/>
  <c r="N120"/>
  <c r="M120"/>
  <c r="L120"/>
  <c r="K120"/>
  <c r="I123"/>
  <c r="I115" s="1"/>
  <c r="I128" s="1"/>
  <c r="N115" l="1"/>
  <c r="N128" s="1"/>
  <c r="K115"/>
  <c r="K128" s="1"/>
  <c r="L115"/>
  <c r="L128" s="1"/>
  <c r="M115"/>
  <c r="M128" s="1"/>
  <c r="L9" i="7" l="1"/>
  <c r="K9"/>
  <c r="J9"/>
  <c r="I9"/>
  <c r="H9"/>
  <c r="G9"/>
  <c r="F9"/>
  <c r="E9"/>
  <c r="A1"/>
  <c r="J10" i="3" l="1"/>
  <c r="K18" i="6" l="1"/>
  <c r="J12"/>
  <c r="K10"/>
  <c r="A1" i="5"/>
  <c r="J123" i="4"/>
  <c r="H123"/>
  <c r="H115" s="1"/>
  <c r="O102"/>
  <c r="O101"/>
  <c r="O100"/>
  <c r="O90"/>
  <c r="O87"/>
  <c r="N87"/>
  <c r="M87"/>
  <c r="L87"/>
  <c r="K87"/>
  <c r="J87"/>
  <c r="I87"/>
  <c r="H87"/>
  <c r="O81"/>
  <c r="N81"/>
  <c r="M81"/>
  <c r="L81"/>
  <c r="K81"/>
  <c r="J81"/>
  <c r="I81"/>
  <c r="H81"/>
  <c r="O78"/>
  <c r="N78"/>
  <c r="M78"/>
  <c r="L78"/>
  <c r="K78"/>
  <c r="J78"/>
  <c r="I78"/>
  <c r="H78"/>
  <c r="O72"/>
  <c r="N72"/>
  <c r="M72"/>
  <c r="L72"/>
  <c r="K72"/>
  <c r="J72"/>
  <c r="I72"/>
  <c r="H72"/>
  <c r="J65"/>
  <c r="J69" s="1"/>
  <c r="I65"/>
  <c r="O64"/>
  <c r="H64"/>
  <c r="H69" s="1"/>
  <c r="O60"/>
  <c r="O50"/>
  <c r="I41"/>
  <c r="O40"/>
  <c r="H40"/>
  <c r="O33"/>
  <c r="N33"/>
  <c r="M33"/>
  <c r="L33"/>
  <c r="K33"/>
  <c r="J33"/>
  <c r="I33"/>
  <c r="H33"/>
  <c r="N32"/>
  <c r="M32"/>
  <c r="L32"/>
  <c r="K32"/>
  <c r="J32"/>
  <c r="I32"/>
  <c r="O31"/>
  <c r="N31"/>
  <c r="M31"/>
  <c r="M30" s="1"/>
  <c r="L31"/>
  <c r="L30" s="1"/>
  <c r="K31"/>
  <c r="J31"/>
  <c r="I31"/>
  <c r="H31"/>
  <c r="N30"/>
  <c r="K30"/>
  <c r="J30"/>
  <c r="I30"/>
  <c r="O29"/>
  <c r="O28" s="1"/>
  <c r="H29"/>
  <c r="H32" s="1"/>
  <c r="N28"/>
  <c r="M28"/>
  <c r="L28"/>
  <c r="K28"/>
  <c r="J28"/>
  <c r="I28"/>
  <c r="H28"/>
  <c r="O26"/>
  <c r="N24"/>
  <c r="M24"/>
  <c r="L24"/>
  <c r="K24"/>
  <c r="J24"/>
  <c r="I24"/>
  <c r="H24"/>
  <c r="O24" s="1"/>
  <c r="O15"/>
  <c r="O14"/>
  <c r="O12" s="1"/>
  <c r="N12"/>
  <c r="M12"/>
  <c r="L12"/>
  <c r="K12"/>
  <c r="O11"/>
  <c r="O10"/>
  <c r="N9"/>
  <c r="M9"/>
  <c r="L9"/>
  <c r="K9"/>
  <c r="J9"/>
  <c r="I9"/>
  <c r="H9"/>
  <c r="O9" s="1"/>
  <c r="A1"/>
  <c r="A1" i="3"/>
  <c r="G8" i="2"/>
  <c r="F8"/>
  <c r="E8"/>
  <c r="A1"/>
  <c r="R17" i="1"/>
  <c r="T17" s="1"/>
  <c r="R14"/>
  <c r="N13"/>
  <c r="M13"/>
  <c r="L13"/>
  <c r="K13"/>
  <c r="J13"/>
  <c r="I13"/>
  <c r="H12"/>
  <c r="F12"/>
  <c r="A1"/>
  <c r="J115" i="4" l="1"/>
  <c r="J128" s="1"/>
  <c r="O65"/>
  <c r="I69"/>
  <c r="O69" s="1"/>
  <c r="H124"/>
  <c r="H120"/>
  <c r="J120"/>
  <c r="J124" s="1"/>
  <c r="I120"/>
  <c r="P40"/>
  <c r="P115" s="1"/>
  <c r="T14" i="1"/>
  <c r="H30" i="4"/>
  <c r="O30" s="1"/>
  <c r="O32"/>
  <c r="O124" l="1"/>
  <c r="O115"/>
  <c r="Q115" s="1"/>
  <c r="I124"/>
  <c r="P124" l="1"/>
</calcChain>
</file>

<file path=xl/sharedStrings.xml><?xml version="1.0" encoding="utf-8"?>
<sst xmlns="http://schemas.openxmlformats.org/spreadsheetml/2006/main" count="1573" uniqueCount="346">
  <si>
    <t>и микрорайонов массовой жилищной застройки» (далее – ведомственный проект)</t>
  </si>
  <si>
    <t>2. Показатели ведомственного проекта</t>
  </si>
  <si>
    <t xml:space="preserve">   №     п/п</t>
  </si>
  <si>
    <t>Показатели ведомственного проекта</t>
  </si>
  <si>
    <t>Уровень показателя</t>
  </si>
  <si>
    <t>Признак возрастания / убывания</t>
  </si>
  <si>
    <t>Единица измерения (по ОКЕИ)</t>
  </si>
  <si>
    <t>Базовое значение</t>
  </si>
  <si>
    <t>Период, год</t>
  </si>
  <si>
    <t>Нарастающий итог</t>
  </si>
  <si>
    <t>Признак "Участие муниципального образования"</t>
  </si>
  <si>
    <t xml:space="preserve">Информационная система </t>
  </si>
  <si>
    <t>значение</t>
  </si>
  <si>
    <t>год</t>
  </si>
  <si>
    <t>1.</t>
  </si>
  <si>
    <t xml:space="preserve">Обеспечение автодорогами с твердым покрытием населенных пунктов и микрорайонов массовой жилищной застройки   </t>
  </si>
  <si>
    <t>1.1</t>
  </si>
  <si>
    <t>Протяженность сети автомобильных дорог общего пользования регионального (межмуниципального)       и местного значения</t>
  </si>
  <si>
    <t>Ведомственный проект</t>
  </si>
  <si>
    <t>Прогрессирующий</t>
  </si>
  <si>
    <t>Км</t>
  </si>
  <si>
    <t>Да</t>
  </si>
  <si>
    <t>да</t>
  </si>
  <si>
    <t xml:space="preserve"> - </t>
  </si>
  <si>
    <t>1.2</t>
  </si>
  <si>
    <t>Объем ввода в эксплуатацию после строительства       и реконструкции автомобильных дорог общего пользования регионального (межмуниципального)       и местного значения</t>
  </si>
  <si>
    <t>Нет</t>
  </si>
  <si>
    <t>Протяжённость построенных (реконструированных) автомобильных дорог</t>
  </si>
  <si>
    <t>ВП</t>
  </si>
  <si>
    <t>прогрессирующий</t>
  </si>
  <si>
    <t>км</t>
  </si>
  <si>
    <t>нет</t>
  </si>
  <si>
    <t>только строительство на увеличение протяженности</t>
  </si>
  <si>
    <t xml:space="preserve">Протяжённость построенных (реконструированных)  искусственных сооружений на автомобильных дорогах </t>
  </si>
  <si>
    <t xml:space="preserve"> погонных метров</t>
  </si>
  <si>
    <t>1.3</t>
  </si>
  <si>
    <t xml:space="preserve">Протяженность построенных автодорог в микрорайонах массовой жилищной застройки                                                  </t>
  </si>
  <si>
    <t>1.4</t>
  </si>
  <si>
    <t>Протяжённость построенных (реконструированных)  автодорог в населенных пунктах</t>
  </si>
  <si>
    <t>1.5</t>
  </si>
  <si>
    <t>Протяжённость построенных (реконструированных)  искусственных сооружений в населенных пунктах</t>
  </si>
  <si>
    <t>пог. м</t>
  </si>
  <si>
    <t>Количество изготовленной проектно-сметной документации</t>
  </si>
  <si>
    <t>штук</t>
  </si>
  <si>
    <t>3. Показатели ведомственного проекта по муниципальным образованиям Белгородской области</t>
  </si>
  <si>
    <t>№ п/п</t>
  </si>
  <si>
    <t xml:space="preserve">Наименование муниципального образования </t>
  </si>
  <si>
    <t xml:space="preserve">Значения по годам, км </t>
  </si>
  <si>
    <t xml:space="preserve">2024 год </t>
  </si>
  <si>
    <t xml:space="preserve">2025 год </t>
  </si>
  <si>
    <t>2026 год</t>
  </si>
  <si>
    <t>2027 год</t>
  </si>
  <si>
    <t>2028 год</t>
  </si>
  <si>
    <t>2029 год</t>
  </si>
  <si>
    <t>2030 год</t>
  </si>
  <si>
    <t>ВСЕГО</t>
  </si>
  <si>
    <t>1.1.</t>
  </si>
  <si>
    <t xml:space="preserve">Алексеевский городской округ                    </t>
  </si>
  <si>
    <t>1.3.</t>
  </si>
  <si>
    <t xml:space="preserve">Борисовский район </t>
  </si>
  <si>
    <t>1.4.</t>
  </si>
  <si>
    <t xml:space="preserve">Валуйский городской округ                        </t>
  </si>
  <si>
    <t>1.5.</t>
  </si>
  <si>
    <t xml:space="preserve">Вейделевский район </t>
  </si>
  <si>
    <t>1.6.</t>
  </si>
  <si>
    <t xml:space="preserve">Волоконовский район </t>
  </si>
  <si>
    <t>1.7.</t>
  </si>
  <si>
    <t xml:space="preserve">Грайворонский городской округ                 </t>
  </si>
  <si>
    <t>1.8.</t>
  </si>
  <si>
    <t xml:space="preserve">Губкинский городской округ </t>
  </si>
  <si>
    <t>1.9.</t>
  </si>
  <si>
    <t xml:space="preserve">Ивнянский район </t>
  </si>
  <si>
    <t>1.10.</t>
  </si>
  <si>
    <t>1.11.</t>
  </si>
  <si>
    <t>Красненский район</t>
  </si>
  <si>
    <t>1.12.</t>
  </si>
  <si>
    <t>Красногвардейский район</t>
  </si>
  <si>
    <t>1.13.</t>
  </si>
  <si>
    <t xml:space="preserve">Краснояружский район                              </t>
  </si>
  <si>
    <t>1.14.</t>
  </si>
  <si>
    <t xml:space="preserve">Новооскольский городской округ               </t>
  </si>
  <si>
    <t>1.15.</t>
  </si>
  <si>
    <t xml:space="preserve">Прохоровский район                                 </t>
  </si>
  <si>
    <t>1.2.</t>
  </si>
  <si>
    <t xml:space="preserve">Старооскольский городской округ </t>
  </si>
  <si>
    <t>1.19.</t>
  </si>
  <si>
    <t xml:space="preserve">Чернянский район                                   </t>
  </si>
  <si>
    <t>1.20.</t>
  </si>
  <si>
    <t>Шебекинский городской округ</t>
  </si>
  <si>
    <t>1.21.</t>
  </si>
  <si>
    <t xml:space="preserve">Яковлевский городской округ </t>
  </si>
  <si>
    <t xml:space="preserve">Город Белгород </t>
  </si>
  <si>
    <t>*</t>
  </si>
  <si>
    <t>При формировании бюджета дорожного фонда Белгородской области показатель рассчитывается на 1-й финансовый год.</t>
  </si>
  <si>
    <t xml:space="preserve"> </t>
  </si>
  <si>
    <t>5. Мероприятия (результаты) ведомственного проекта</t>
  </si>
  <si>
    <t>Наименование мероприятия (результата)</t>
  </si>
  <si>
    <t>Наименование структурных элементов  государственных    программ      вместе        с  наименованием государственной программы</t>
  </si>
  <si>
    <t>Значение мероприятия (результата), параметра характеристики мероприятия (результата) по годам</t>
  </si>
  <si>
    <t>Тип мероприятия (результата)</t>
  </si>
  <si>
    <t>Признак  «Участие муниципального образования»</t>
  </si>
  <si>
    <t>Связь с показателями ведомственного проекта</t>
  </si>
  <si>
    <t xml:space="preserve">Построено (реконструировано) автомобильных дорог </t>
  </si>
  <si>
    <t>х</t>
  </si>
  <si>
    <t xml:space="preserve"> -</t>
  </si>
  <si>
    <t>Приобретение товаров, работ, услуг</t>
  </si>
  <si>
    <t>Протяженность сети автомобильных дорог общего пользования регионального (межмуниципального)       и местного значения.                                                        Объем ввода в эксплуатацию после строительства        и реконструкции автомобильных дорог общего пользования регионального (межмуниципального)        и местного значения</t>
  </si>
  <si>
    <t>1.1.1.</t>
  </si>
  <si>
    <t>Выполнены строительно-монтажные работы по строительству (реконструкции) автомобильных дорог.                                                          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6 к государственной программе</t>
  </si>
  <si>
    <t xml:space="preserve">Построено (реконструировано)  искусственных сооружений                              на автомобильных дорогах </t>
  </si>
  <si>
    <t>Погонный метр</t>
  </si>
  <si>
    <t>Объем ввода в эксплуатацию после строительства        и реконструкции автомобильных дорог общего пользования регионального (межмуниципального)       и местного значения</t>
  </si>
  <si>
    <t>1.2.1.</t>
  </si>
  <si>
    <t>Выполнены строительно-монтажные работы по строительству (реконструкции) искусственных сооружений на автомобильных дорогах.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6 к государственной программе</t>
  </si>
  <si>
    <t xml:space="preserve">Построено автомобильных дорог                      в микрорайонах массовой жилищной застройки                                                  </t>
  </si>
  <si>
    <t xml:space="preserve">Да </t>
  </si>
  <si>
    <t>1.3.1.</t>
  </si>
  <si>
    <t xml:space="preserve">Построено (реконструировано) автодорог в населенных пунктах </t>
  </si>
  <si>
    <t>Объект введен           в эксплуатацию</t>
  </si>
  <si>
    <t xml:space="preserve">да </t>
  </si>
  <si>
    <t>Построено (реконструировано)  искусственных сооружений в населенных пунктах</t>
  </si>
  <si>
    <t xml:space="preserve">Построено сетей наружного освещения вдоль автомобильных дорог                                                                                       </t>
  </si>
  <si>
    <t>1.4.1.</t>
  </si>
  <si>
    <t xml:space="preserve">Выполнены строительно-монтажные работы по строительству  сетей наружного освещения вдоль автомобильных дорог.                        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6 к государственной программе                                                                                    </t>
  </si>
  <si>
    <t xml:space="preserve">    </t>
  </si>
  <si>
    <t>Изготовлено проектно-сметной документации</t>
  </si>
  <si>
    <t>Штука</t>
  </si>
  <si>
    <t>1.5.1.</t>
  </si>
  <si>
    <t>Получены положительные заключения государственной экспертизы</t>
  </si>
  <si>
    <t xml:space="preserve">6. Финансовое обеспечение реализации ведомственного проекта </t>
  </si>
  <si>
    <t>Таблица 1</t>
  </si>
  <si>
    <t>Источник финансового обеспечения</t>
  </si>
  <si>
    <t>Код бюджетной классификации</t>
  </si>
  <si>
    <t>Объем финансового обеспечения по годам реализации, тыс. рублей</t>
  </si>
  <si>
    <t>ГРБС / Рз / Пр / ЦСР / ВР</t>
  </si>
  <si>
    <t>Всего</t>
  </si>
  <si>
    <t xml:space="preserve">Обеспечены автодорогами с твердым покрытием населенные пункты и микрорайоны массовой жилищной застройки   </t>
  </si>
  <si>
    <t xml:space="preserve">Построено (реконструировано) автодорог и искусственных сооружений на них             </t>
  </si>
  <si>
    <t>Всего, в том числе:</t>
  </si>
  <si>
    <t xml:space="preserve">Федеральный бюджет </t>
  </si>
  <si>
    <t>1.1.2.</t>
  </si>
  <si>
    <t>Областной бюджет</t>
  </si>
  <si>
    <t xml:space="preserve"> 04 09</t>
  </si>
  <si>
    <t xml:space="preserve">10 3 01 40380, 10 3 01 40390 </t>
  </si>
  <si>
    <t xml:space="preserve">Построено автодорог в микрорайонах массовой жилищной застройки                                                  </t>
  </si>
  <si>
    <t>10 3 01 72130</t>
  </si>
  <si>
    <t>Консолидированные бюджеты муниципальных образований</t>
  </si>
  <si>
    <t xml:space="preserve">Построено сетей наружного освещения вдоль автодорог                         </t>
  </si>
  <si>
    <t>10 3 01 40380</t>
  </si>
  <si>
    <t>ИТОГО ПО ВЕДОМСТВЕННОМУ ПРОЕКТУ</t>
  </si>
  <si>
    <t>Бюджет Белгородской области</t>
  </si>
  <si>
    <t xml:space="preserve"> №  п/п</t>
  </si>
  <si>
    <t>Наименование мероприятия (результата) и источники финансирования</t>
  </si>
  <si>
    <t>Объем финансового обеспечения по годам, тыс. рублей</t>
  </si>
  <si>
    <t xml:space="preserve"> 1.1.</t>
  </si>
  <si>
    <t>Построено (реконструировано) автомобильных дорог</t>
  </si>
  <si>
    <t>Региональный бюджет (всего), из них:</t>
  </si>
  <si>
    <t>10 3 01 9Д010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</si>
  <si>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</si>
  <si>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</si>
  <si>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 - межбюджетные трансферты местным бюджетам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</si>
  <si>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</si>
  <si>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</si>
  <si>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Внебюджетные источники</t>
  </si>
  <si>
    <t xml:space="preserve"> 1.2.</t>
  </si>
  <si>
    <t xml:space="preserve">Построено (реконструировано) искусственных сооружений на автомобильных дорогах  </t>
  </si>
  <si>
    <t>10 3 01 9Д020</t>
  </si>
  <si>
    <t xml:space="preserve">Построено автомобильных дорог в микрорайонах массовой жилищной застройки      </t>
  </si>
  <si>
    <t xml:space="preserve">Построено автодорог в микрорайонах массовой жилищной застройки                           </t>
  </si>
  <si>
    <t>10 3 01 9Д030</t>
  </si>
  <si>
    <t>Построено (реконструировано) автодорог в населенных пунктах</t>
  </si>
  <si>
    <t xml:space="preserve">Построено сетей наружного освещения вдоль автодорог                                                                                       </t>
  </si>
  <si>
    <t>10 3 01 9Д040</t>
  </si>
  <si>
    <t>10 3 01 9Д050</t>
  </si>
  <si>
    <t>в том числе, реконструкция  газопровода - отвода на ГРС                п. Чернянка Ду 300 мм в месте пересечения с проектируемой автомобильной дорогой II категории «Старый Оскол - Новый Оскол» в Чернянском районе Белгородской области (прочие работы, услуги)</t>
  </si>
  <si>
    <t>Нераспределенный резерв (областной бюджет)</t>
  </si>
  <si>
    <t>Итого по ведомственному проекту</t>
  </si>
  <si>
    <t>в том числе:</t>
  </si>
  <si>
    <t>Региональный бюджет</t>
  </si>
  <si>
    <t>7. Помесячный план исполнения областного бюджета в части бюджетных ассигнований, предусмотренных</t>
  </si>
  <si>
    <t xml:space="preserve">  №  п/п</t>
  </si>
  <si>
    <t xml:space="preserve">Наименование мероприятия (результата) </t>
  </si>
  <si>
    <t>План исполнения нарастающим итогом (тыс. рублей)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</si>
  <si>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</si>
  <si>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</si>
  <si>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</si>
  <si>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</si>
  <si>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</si>
  <si>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</si>
  <si>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</si>
  <si>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</si>
  <si>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</si>
  <si>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</si>
  <si>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</si>
  <si>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 xml:space="preserve">Построено (реконструировано)  искусственных сооружений                           на автомобильных дорогах </t>
  </si>
  <si>
    <t xml:space="preserve">Построено автомобильных дорог                 в микрорайонах массовой жилищной застройки                                                  </t>
  </si>
  <si>
    <t>ИТОГО</t>
  </si>
  <si>
    <t xml:space="preserve">План реализации ведомственного проекта  «Увеличение  пропускной способности автомобильных дорог и обеспечение транспортной доступности населенных пунктов </t>
  </si>
  <si>
    <t xml:space="preserve">и микрорайонов массовой жилищной застройки» </t>
  </si>
  <si>
    <t>Наименование мероприятия (результата), объекта мероприятия (результата), контрольной точки</t>
  </si>
  <si>
    <t>Срок реализации</t>
  </si>
  <si>
    <t>Взаимосвязь</t>
  </si>
  <si>
    <t>Ответственный исполнитель</t>
  </si>
  <si>
    <t>Адрес объекта    (в соответствии    с ФИАС)</t>
  </si>
  <si>
    <t>Мощность объекта</t>
  </si>
  <si>
    <t>Объем финансового обеспечения (тыс. руб.)</t>
  </si>
  <si>
    <t>Вид документа и характеристика мероприятия (результата)</t>
  </si>
  <si>
    <t>начало</t>
  </si>
  <si>
    <t>окончание</t>
  </si>
  <si>
    <t>предшественники</t>
  </si>
  <si>
    <t>последователи</t>
  </si>
  <si>
    <t>единица измерения   (по ОКЕИ)</t>
  </si>
  <si>
    <t>Построено (реконструировано) автомобильных дорог в 2024 году</t>
  </si>
  <si>
    <t xml:space="preserve">Филоненко А.И. </t>
  </si>
  <si>
    <t>Реконструкция автомобильной дороги  «Спутник - улица Сумская  - улица Чичерина - Ротонда» (проспект Богдана Хмельницкого)                            в Белгородском районе (1-й этап )</t>
  </si>
  <si>
    <t>Х</t>
  </si>
  <si>
    <t>2024 год</t>
  </si>
  <si>
    <t>2025 год</t>
  </si>
  <si>
    <t>1.1.1.К.1.</t>
  </si>
  <si>
    <t>Закупка включена в план закупок</t>
  </si>
  <si>
    <t xml:space="preserve">    Снимок экрана, отражающий размещение              объекта на торговой площадке, ссылка             на интернет-ресурс </t>
  </si>
  <si>
    <t>1.1.1.К.2.</t>
  </si>
  <si>
    <t>Сведения о государственном контракте внесены      в реестр контрактов, заключенных по результатам закупок</t>
  </si>
  <si>
    <t>Ссылка на реестр контрактов в ЕИС</t>
  </si>
  <si>
    <t>1.1.1.К.3.</t>
  </si>
  <si>
    <t>Произведена приемка поставленных товаров, выполненных работ, оказанных услуг</t>
  </si>
  <si>
    <t>Копия формы  КС-3</t>
  </si>
  <si>
    <t>1.1.1.К.4.</t>
  </si>
  <si>
    <t>Произведена оплата поставленных товаров, выполненных работ, оказанных услуг                    по государственному контракту</t>
  </si>
  <si>
    <t>Платежное поручение</t>
  </si>
  <si>
    <t>Построено (реконструировано) автомобильных дорог в 2025 году</t>
  </si>
  <si>
    <t>Реконструкция автомобильной дороги  «Спутник - улица Сумская  - улица Чичерина - Ротонда» (проспект Богдана Хмельницкого)                           в Белгородском районе (1-й этап )</t>
  </si>
  <si>
    <t>Произведена оплата поставленных товаров, выполненных работ, оказанных услуг                     по государственному контракту</t>
  </si>
  <si>
    <t>Объект введен в эксплуатацию</t>
  </si>
  <si>
    <t>Акт ввода</t>
  </si>
  <si>
    <t>Построено (реконструировано) автомобильных дорог в 2026 году</t>
  </si>
  <si>
    <t>Филоненко А.И.</t>
  </si>
  <si>
    <t>Строительство автодороги Волково - Копцево в Губкинском городском округе и в Чернянском районе</t>
  </si>
  <si>
    <t xml:space="preserve">Снимок экрана, отражающий размещение объекта на торговой площадке, ссылка                                                               на интернет-ресурс </t>
  </si>
  <si>
    <t>Сведения о государственном контракте внесены                             в реестр контрактов, заключенных по результатам закупок</t>
  </si>
  <si>
    <t>Произведена оплата поставленных товаров, выполненных работ, оказанных услуг                         по государственному контракту</t>
  </si>
  <si>
    <t>1.1.1.К.5.</t>
  </si>
  <si>
    <t>Строительство автодороги между с. Казачье Прохоровского района и с. Верхний Ольшанец Яковлевского городского округа</t>
  </si>
  <si>
    <t>1.1.2.К.1.</t>
  </si>
  <si>
    <t>1.1.2.К.2.</t>
  </si>
  <si>
    <t>Сведения о государственном контракте внесены                                          в реестр контрактов, заключенных по результатам закупок</t>
  </si>
  <si>
    <t>1.1.2.К.3.</t>
  </si>
  <si>
    <t>1.1.2.К.4.</t>
  </si>
  <si>
    <t>Произведена оплата поставленных товаров, выполненных работ, оказанных услуг                                         по государственному контракту</t>
  </si>
  <si>
    <t>1.1.2.К.5.</t>
  </si>
  <si>
    <t>1.1.3.</t>
  </si>
  <si>
    <t>Строительство транспортной развязки                                     на км 1+200 автомобильной дороги                                               ул. Красноармейская -  мкр. Юго-Западный - 2   в г. Белгороде</t>
  </si>
  <si>
    <t>1.1.3.К.1.</t>
  </si>
  <si>
    <t>1.1.3.К.2.</t>
  </si>
  <si>
    <t>Сведения о государственном контракте внесены                                   в реестр контрактов, заключенных по результатам закупок</t>
  </si>
  <si>
    <t>1.1.3.К.3.</t>
  </si>
  <si>
    <t>1.1.3.К.4.</t>
  </si>
  <si>
    <t>Произведена оплата поставленных товаров, выполненных работ, оказанных услуг                            по государственному контракту</t>
  </si>
  <si>
    <t>1.1.3.К.5.</t>
  </si>
  <si>
    <t>Построено (реконструировано)  искусственных сооружений на автомобильных дорогах                   в 2024 году</t>
  </si>
  <si>
    <t>Реконструкция мостового перехода через реку Черная Калитва на км 0+250 автодороги «Белгород - Новый Оскол - Советское» - Калитва - Николаевка  в Алексеевском городском округе</t>
  </si>
  <si>
    <t>Пог. м</t>
  </si>
  <si>
    <t>1.2.1.К.1.</t>
  </si>
  <si>
    <t>1.2.1.К.2.</t>
  </si>
  <si>
    <t>1.2.1.К.3.</t>
  </si>
  <si>
    <t>1.2.1.К.4.</t>
  </si>
  <si>
    <t>1.2.1.К.5.</t>
  </si>
  <si>
    <t>Построено (реконструировано)  искусственных сооружений на автомобильных дорогах                   в 2025 году</t>
  </si>
  <si>
    <t>Построено (реконструировано)  искусственных сооружений на автомобильных дорогах                    в 2026 году</t>
  </si>
  <si>
    <t>Реконструкция моста через реку Лозовая                на км 1+500 автодороги Головчино - Антоновка</t>
  </si>
  <si>
    <t xml:space="preserve">Построено автодорог в микрорайонах массовой жилищной застройки в 2024 году                                             </t>
  </si>
  <si>
    <t xml:space="preserve">Евтушенко С.В. </t>
  </si>
  <si>
    <t>1.3.К.1.</t>
  </si>
  <si>
    <t>Заключено соглашение о предоставлении субсидии из областного бюджета                              на строительство автодорог местного значения      и искусственных сооружений на них</t>
  </si>
  <si>
    <t>Соглашение</t>
  </si>
  <si>
    <t>1.3.К.2.</t>
  </si>
  <si>
    <t>Представлен отчет о расходах, в целях софинансирования которых предоставляется субсидия</t>
  </si>
  <si>
    <t>Отчет</t>
  </si>
  <si>
    <t>1.3.К.3.</t>
  </si>
  <si>
    <t>Представлен отчет о расходах,                                   в целях софинансирования которых предоставляется субсидия</t>
  </si>
  <si>
    <t>1.3.К.4.</t>
  </si>
  <si>
    <t>1.3.К.5.</t>
  </si>
  <si>
    <t xml:space="preserve">Представлен отчет о выполнении соглашения </t>
  </si>
  <si>
    <t xml:space="preserve">Построено автодорог в микрорайонах массовой жилищной застройки в 2025 году                                             </t>
  </si>
  <si>
    <t xml:space="preserve">Построено автодорог в микрорайонах массовой жилищной застройки в 2026 году                                             </t>
  </si>
  <si>
    <t>Заключено соглашение о предоставлении субсидии из областного бюджета                                 на строительство автодорог местного значения     и искусственных сооружений на них</t>
  </si>
  <si>
    <t xml:space="preserve">Построено сетей наружного освещения вдоль автодорог в 2024 году                                                                                       </t>
  </si>
  <si>
    <t>1.4.К.1.</t>
  </si>
  <si>
    <t>1.4.К.2.</t>
  </si>
  <si>
    <t>Сведения о государственном контракте внесены     в реестр контрактов, заключенных                          по результатам закупок</t>
  </si>
  <si>
    <t>1.4.К.3.</t>
  </si>
  <si>
    <t>1.4.К.4.</t>
  </si>
  <si>
    <t>Произведена оплата поставленных товаров, выполненных работ, оказанных услуг                   по государственному контракту</t>
  </si>
  <si>
    <t>1.4.К.5.</t>
  </si>
  <si>
    <t xml:space="preserve">Построено сетей наружного освещения вдоль автодорог в 2025 году                                                                                       </t>
  </si>
  <si>
    <t>Сведения о государственном контракте внесены    в реестр контрактов, заключенных                          по результатам закупок</t>
  </si>
  <si>
    <t xml:space="preserve">Построено сетей наружного освещения вдоль автодорог в 2026 году                                                                                    </t>
  </si>
  <si>
    <t xml:space="preserve">Построено сетей наружного освещения вдоль автодорог в 2027 году                                                                                    </t>
  </si>
  <si>
    <t>1.5.К.1.</t>
  </si>
  <si>
    <t>1.5.К.2.</t>
  </si>
  <si>
    <t>1.5.К.3.</t>
  </si>
  <si>
    <t>1.5.К.4.</t>
  </si>
  <si>
    <t>Изготовлено проектно-сметной документации        в 2025 году</t>
  </si>
  <si>
    <t>Сведения о государственном контракте внесены       в реестр контрактов, заключенных по результатам закупок</t>
  </si>
  <si>
    <t>Изготовлено проектно-сметной документации       в 2026 году</t>
  </si>
  <si>
    <t>Изготовлено проектно-сметной документации       в 2027 году</t>
  </si>
  <si>
    <t>Всего              на конец           2025 года     (тыс. рублей)</t>
  </si>
  <si>
    <t>на финансовое обеспечение  реализации ведомственного проекта в 2025 году</t>
  </si>
  <si>
    <t>Построено (реконструировано)  искусственных сооружений на автомобильных дорогах                    в 2027 году</t>
  </si>
  <si>
    <t>1.2.2.К.1.</t>
  </si>
  <si>
    <t>1.2.2.К.2.</t>
  </si>
  <si>
    <t>1.2.2.К.3.</t>
  </si>
  <si>
    <t>1.2.2.К.4.</t>
  </si>
  <si>
    <t>1.2.2.К.5.</t>
  </si>
  <si>
    <t>1.2.2.</t>
  </si>
  <si>
    <t>Реконструкция мостового перехода через            реку Черная Калитва на км 0+140 автодороги  «Белгород - Новый Оскол - Советское» - Шапорево в Алексеевском городском округе</t>
  </si>
  <si>
    <t xml:space="preserve">  </t>
  </si>
  <si>
    <t>№                               п/п</t>
  </si>
  <si>
    <t>Плановые значения по кварталам/месяцам</t>
  </si>
  <si>
    <t xml:space="preserve">На конец 2025 года </t>
  </si>
  <si>
    <t>4. Помесячный план достижения показателей ведомственного проекта в 2025 году</t>
  </si>
  <si>
    <t>Бюджеты муниципальных образований</t>
  </si>
  <si>
    <t>Протяженность сети автомобильных дорог общего пользования регионального (межмуниципального)                                              и местного значения</t>
  </si>
  <si>
    <t>Объем ввода в эксплуатацию после строительства              и реконструкции автомобильных дорог общего пользования регионального (межмуниципального)                                                                и местного значения</t>
  </si>
  <si>
    <t>Реконструкция мостового перехода через реку Лозовая на км 0+900 автодороги Подъезд              к селу Лозная в Ровеньском районе</t>
  </si>
  <si>
    <t>Сведения о государственном контракте внесены    в реестр контрактов, заключенных                              по результатам закупок</t>
  </si>
  <si>
    <t xml:space="preserve">    Снимок экрана, отражающий размещение объекта на торговой площадке, ссылка                     на интернет-ресурс </t>
  </si>
  <si>
    <t xml:space="preserve">    Снимок экрана, отражающий размещение объекта на торговой площадке, ссылка                                на интернет-ресурс </t>
  </si>
  <si>
    <t xml:space="preserve">    Снимок экрана, отражающий размещение объекта на торговой площадке, ссылка                  на интернет-ресурс </t>
  </si>
  <si>
    <t>Сведения о государственном контракте внесены     в реестр контрактов, заключенных                                   по результатам закупок</t>
  </si>
  <si>
    <t>Сведения о государственном контракте внесены    в реестр контрактов, заключенных                             по результатам закупок</t>
  </si>
  <si>
    <t xml:space="preserve">    Снимок экрана, отражающий размещение объекта на торговой площадке, ссылка                                       на интернет-ресурс </t>
  </si>
  <si>
    <t xml:space="preserve">    Снимок экрана, отражающий размещение объекта на торговой площадке, ссылка                                     на интернет-ресурс </t>
  </si>
  <si>
    <t>Сведения о государственном контракте внесены     в реестр контрактов, заключенных                            по результатам закупок</t>
  </si>
  <si>
    <t xml:space="preserve">    Снимок экрана, отражающий размещение объекта на торговой площадке, ссылка                           на интернет-ресурс </t>
  </si>
  <si>
    <t xml:space="preserve">    Снимок экрана, отражающий размещение объекта на торговой площадке, ссылка                                         на интернет-ресурс </t>
  </si>
  <si>
    <t xml:space="preserve">    Снимок экрана, отражающий размещение объекта на торговой площадке, ссылка                          на интернет-ресурс </t>
  </si>
  <si>
    <t>X. Паспорт ведомственного проекта «Увеличение  пропускной способности автомобильных дорог и обеспечение транспортной доступности населенных пунктов</t>
  </si>
  <si>
    <t xml:space="preserve">Произведена оплата поставленных товаров, выполненных работ, оказанных услуг                   </t>
  </si>
  <si>
    <t xml:space="preserve">Приложение                                                                                  к ведомственному проекту         «Увеличение  пропускной способности автомобильных дорог         и обеспечение транспортной доступности населенных пунктов        и микрорайонов массовой жилищной застройки» </t>
  </si>
  <si>
    <t>№               п/п</t>
  </si>
  <si>
    <t xml:space="preserve">Белгородский муниципальный округ  </t>
  </si>
  <si>
    <t>Корочанский муниципальный округ</t>
  </si>
  <si>
    <t xml:space="preserve">Ракитянский муниципальный округ                         </t>
  </si>
  <si>
    <t>Ровеньский муниципальный округ</t>
  </si>
  <si>
    <t xml:space="preserve">Выполнены строительно-монтажные работы по строительству автомобильных дорог в микрорайонах массовой жилищной застройки.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7 к государственной программе.                                                                                                                                                                                                                                                                                              Порядок предоставления и распределения субсидий из дорожного фонда Белгородской области бюджетам городских и муниципальных округов Белгородской области на строительство (реконструкцию) автомобильных дорог общего пользования местного значения и искусственных сооружений на них, на капитальный ремонт и ремонт сети автомобильных дорог общего пользования населенных пунктов и искусственных сооружений на них приведен в приложении № 10 к государственной программе                                                  </t>
  </si>
</sst>
</file>

<file path=xl/styles.xml><?xml version="1.0" encoding="utf-8"?>
<styleSheet xmlns="http://schemas.openxmlformats.org/spreadsheetml/2006/main">
  <numFmts count="5">
    <numFmt numFmtId="164" formatCode="_-* #,##0.00\ _₽_-;\-* #,##0.00\ _₽_-;_-* \-??\ _₽_-;_-@_-"/>
    <numFmt numFmtId="165" formatCode="#,##0.0"/>
    <numFmt numFmtId="166" formatCode="#,##0.000"/>
    <numFmt numFmtId="167" formatCode="0.0"/>
    <numFmt numFmtId="168" formatCode="0.000"/>
  </numFmts>
  <fonts count="28"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1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0"/>
      <name val="Arial Cyr"/>
      <charset val="1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1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115">
    <xf numFmtId="0" fontId="0" fillId="0" borderId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25" fillId="0" borderId="0"/>
    <xf numFmtId="0" fontId="2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7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6" fillId="0" borderId="0"/>
    <xf numFmtId="0" fontId="7" fillId="0" borderId="0"/>
    <xf numFmtId="0" fontId="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4" fillId="0" borderId="0"/>
    <xf numFmtId="0" fontId="25" fillId="0" borderId="0"/>
    <xf numFmtId="0" fontId="25" fillId="0" borderId="0"/>
    <xf numFmtId="0" fontId="3" fillId="0" borderId="0"/>
    <xf numFmtId="0" fontId="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164" fontId="25" fillId="0" borderId="0" applyBorder="0" applyProtection="0"/>
    <xf numFmtId="0" fontId="25" fillId="0" borderId="0" applyBorder="0" applyProtection="0"/>
    <xf numFmtId="0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0" fontId="26" fillId="0" borderId="0" applyNumberFormat="0" applyFill="0" applyBorder="0" applyAlignment="0" applyProtection="0"/>
    <xf numFmtId="0" fontId="1" fillId="0" borderId="0"/>
    <xf numFmtId="0" fontId="27" fillId="0" borderId="0"/>
  </cellStyleXfs>
  <cellXfs count="227">
    <xf numFmtId="0" fontId="0" fillId="0" borderId="0" xfId="0"/>
    <xf numFmtId="0" fontId="9" fillId="0" borderId="0" xfId="0" applyFont="1" applyAlignment="1" applyProtection="1">
      <alignment vertical="top"/>
    </xf>
    <xf numFmtId="0" fontId="10" fillId="0" borderId="0" xfId="1" applyFont="1" applyBorder="1" applyAlignment="1" applyProtection="1">
      <alignment vertical="top"/>
    </xf>
    <xf numFmtId="0" fontId="11" fillId="0" borderId="0" xfId="0" applyFont="1" applyAlignment="1" applyProtection="1">
      <alignment horizontal="center" vertical="top" wrapText="1"/>
    </xf>
    <xf numFmtId="0" fontId="13" fillId="0" borderId="0" xfId="0" applyFont="1" applyAlignment="1" applyProtection="1">
      <alignment vertical="top"/>
    </xf>
    <xf numFmtId="0" fontId="0" fillId="0" borderId="0" xfId="0" applyAlignment="1" applyProtection="1"/>
    <xf numFmtId="0" fontId="14" fillId="0" borderId="0" xfId="0" applyFont="1" applyAlignment="1" applyProtection="1">
      <alignment horizontal="center" vertical="top"/>
    </xf>
    <xf numFmtId="0" fontId="14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top" wrapText="1"/>
    </xf>
    <xf numFmtId="0" fontId="9" fillId="0" borderId="1" xfId="0" applyFont="1" applyBorder="1" applyAlignment="1" applyProtection="1">
      <alignment horizontal="center" vertical="top" wrapText="1"/>
    </xf>
    <xf numFmtId="0" fontId="14" fillId="0" borderId="1" xfId="0" applyFont="1" applyBorder="1" applyAlignment="1" applyProtection="1">
      <alignment horizontal="left" vertical="top" wrapText="1"/>
    </xf>
    <xf numFmtId="0" fontId="16" fillId="0" borderId="2" xfId="0" applyFont="1" applyBorder="1" applyAlignment="1" applyProtection="1">
      <alignment vertical="top" wrapText="1"/>
    </xf>
    <xf numFmtId="0" fontId="9" fillId="0" borderId="1" xfId="0" applyFont="1" applyBorder="1" applyAlignment="1" applyProtection="1">
      <alignment horizontal="left" vertical="top" wrapText="1"/>
    </xf>
    <xf numFmtId="0" fontId="16" fillId="0" borderId="1" xfId="0" applyFont="1" applyBorder="1" applyAlignment="1" applyProtection="1">
      <alignment vertical="top" wrapText="1"/>
    </xf>
    <xf numFmtId="0" fontId="16" fillId="2" borderId="1" xfId="0" applyFont="1" applyFill="1" applyBorder="1" applyAlignment="1" applyProtection="1">
      <alignment horizontal="center" vertical="top" wrapText="1"/>
    </xf>
    <xf numFmtId="165" fontId="9" fillId="0" borderId="1" xfId="0" applyNumberFormat="1" applyFont="1" applyBorder="1" applyAlignment="1" applyProtection="1">
      <alignment horizontal="center" vertical="top" wrapText="1"/>
    </xf>
    <xf numFmtId="167" fontId="9" fillId="0" borderId="1" xfId="0" applyNumberFormat="1" applyFont="1" applyBorder="1" applyAlignment="1" applyProtection="1">
      <alignment horizontal="center" vertical="top" wrapText="1"/>
    </xf>
    <xf numFmtId="0" fontId="9" fillId="0" borderId="1" xfId="0" applyFont="1" applyBorder="1" applyAlignment="1" applyProtection="1">
      <alignment horizontal="center" vertical="top"/>
    </xf>
    <xf numFmtId="0" fontId="16" fillId="3" borderId="1" xfId="0" applyFont="1" applyFill="1" applyBorder="1" applyAlignment="1" applyProtection="1">
      <alignment vertical="top" wrapText="1"/>
    </xf>
    <xf numFmtId="0" fontId="9" fillId="3" borderId="1" xfId="0" applyFont="1" applyFill="1" applyBorder="1" applyAlignment="1" applyProtection="1">
      <alignment horizontal="center" vertical="top" wrapText="1"/>
    </xf>
    <xf numFmtId="0" fontId="16" fillId="3" borderId="1" xfId="0" applyFont="1" applyFill="1" applyBorder="1" applyAlignment="1" applyProtection="1">
      <alignment horizontal="center" vertical="top" wrapText="1"/>
    </xf>
    <xf numFmtId="168" fontId="9" fillId="3" borderId="1" xfId="0" applyNumberFormat="1" applyFont="1" applyFill="1" applyBorder="1" applyAlignment="1" applyProtection="1">
      <alignment horizontal="center" vertical="top" wrapText="1"/>
    </xf>
    <xf numFmtId="0" fontId="16" fillId="0" borderId="1" xfId="0" applyFont="1" applyBorder="1" applyAlignment="1" applyProtection="1">
      <alignment horizontal="left" vertical="top" wrapText="1"/>
    </xf>
    <xf numFmtId="2" fontId="9" fillId="0" borderId="1" xfId="0" applyNumberFormat="1" applyFont="1" applyBorder="1" applyAlignment="1" applyProtection="1">
      <alignment horizontal="center" vertical="top" wrapText="1"/>
    </xf>
    <xf numFmtId="0" fontId="9" fillId="0" borderId="0" xfId="0" applyFont="1" applyAlignment="1" applyProtection="1">
      <alignment horizontal="center" vertical="top"/>
    </xf>
    <xf numFmtId="0" fontId="16" fillId="3" borderId="1" xfId="36" applyFont="1" applyFill="1" applyBorder="1" applyAlignment="1" applyProtection="1">
      <alignment vertical="top" wrapText="1"/>
    </xf>
    <xf numFmtId="167" fontId="9" fillId="3" borderId="1" xfId="0" applyNumberFormat="1" applyFont="1" applyFill="1" applyBorder="1" applyAlignment="1" applyProtection="1">
      <alignment horizontal="center" vertical="top" wrapText="1"/>
    </xf>
    <xf numFmtId="0" fontId="9" fillId="0" borderId="1" xfId="0" applyFont="1" applyBorder="1" applyAlignment="1" applyProtection="1">
      <alignment vertical="top" wrapText="1"/>
    </xf>
    <xf numFmtId="0" fontId="17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 wrapText="1"/>
    </xf>
    <xf numFmtId="0" fontId="18" fillId="0" borderId="0" xfId="0" applyFont="1" applyBorder="1" applyAlignment="1" applyProtection="1">
      <alignment vertical="top"/>
    </xf>
    <xf numFmtId="0" fontId="14" fillId="0" borderId="3" xfId="0" applyFont="1" applyBorder="1" applyAlignment="1" applyProtection="1">
      <alignment horizontal="center" vertical="top" wrapText="1"/>
    </xf>
    <xf numFmtId="0" fontId="17" fillId="0" borderId="0" xfId="0" applyFont="1" applyBorder="1" applyAlignment="1" applyProtection="1">
      <alignment vertical="top"/>
    </xf>
    <xf numFmtId="0" fontId="9" fillId="0" borderId="0" xfId="0" applyFont="1" applyBorder="1" applyAlignment="1" applyProtection="1">
      <alignment horizontal="left" vertical="top" wrapText="1"/>
    </xf>
    <xf numFmtId="167" fontId="9" fillId="0" borderId="0" xfId="0" applyNumberFormat="1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horizontal="center" vertical="top" wrapText="1"/>
    </xf>
    <xf numFmtId="0" fontId="16" fillId="0" borderId="1" xfId="0" applyFont="1" applyBorder="1" applyAlignment="1" applyProtection="1">
      <alignment vertical="center"/>
    </xf>
    <xf numFmtId="168" fontId="16" fillId="0" borderId="1" xfId="103" applyNumberFormat="1" applyFont="1" applyBorder="1" applyAlignment="1" applyProtection="1">
      <alignment horizontal="center" vertical="center" wrapText="1"/>
    </xf>
    <xf numFmtId="168" fontId="16" fillId="0" borderId="4" xfId="103" applyNumberFormat="1" applyFont="1" applyBorder="1" applyAlignment="1" applyProtection="1">
      <alignment horizontal="center" vertical="center" wrapText="1"/>
    </xf>
    <xf numFmtId="166" fontId="16" fillId="0" borderId="1" xfId="103" applyNumberFormat="1" applyFont="1" applyBorder="1" applyAlignment="1" applyProtection="1">
      <alignment horizontal="center" vertical="center"/>
    </xf>
    <xf numFmtId="0" fontId="16" fillId="0" borderId="1" xfId="0" applyFont="1" applyBorder="1" applyAlignment="1" applyProtection="1">
      <alignment horizontal="left" vertical="center" wrapText="1"/>
    </xf>
    <xf numFmtId="3" fontId="15" fillId="0" borderId="1" xfId="103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vertical="center" wrapText="1"/>
    </xf>
    <xf numFmtId="168" fontId="16" fillId="0" borderId="5" xfId="103" applyNumberFormat="1" applyFont="1" applyBorder="1" applyAlignment="1" applyProtection="1">
      <alignment horizontal="center" vertical="center" wrapText="1"/>
    </xf>
    <xf numFmtId="166" fontId="9" fillId="0" borderId="1" xfId="20" applyNumberFormat="1" applyFont="1" applyBorder="1" applyAlignment="1" applyProtection="1">
      <alignment horizontal="center" vertical="center" wrapText="1"/>
    </xf>
    <xf numFmtId="167" fontId="9" fillId="0" borderId="1" xfId="0" applyNumberFormat="1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vertical="center" wrapText="1"/>
    </xf>
    <xf numFmtId="166" fontId="16" fillId="0" borderId="0" xfId="103" applyNumberFormat="1" applyFont="1" applyBorder="1" applyAlignment="1" applyProtection="1">
      <alignment horizontal="center" vertical="center"/>
    </xf>
    <xf numFmtId="0" fontId="19" fillId="0" borderId="0" xfId="0" applyFont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vertical="top" wrapText="1"/>
    </xf>
    <xf numFmtId="0" fontId="17" fillId="0" borderId="0" xfId="0" applyFont="1" applyAlignment="1" applyProtection="1"/>
    <xf numFmtId="0" fontId="10" fillId="0" borderId="0" xfId="1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</xf>
    <xf numFmtId="0" fontId="16" fillId="2" borderId="1" xfId="0" applyFont="1" applyFill="1" applyBorder="1" applyAlignment="1" applyProtection="1">
      <alignment horizontal="center" vertical="center" wrapText="1"/>
    </xf>
    <xf numFmtId="0" fontId="16" fillId="0" borderId="1" xfId="36" applyFont="1" applyBorder="1" applyAlignment="1" applyProtection="1">
      <alignment vertical="center" wrapText="1"/>
    </xf>
    <xf numFmtId="167" fontId="9" fillId="0" borderId="1" xfId="0" applyNumberFormat="1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/>
    </xf>
    <xf numFmtId="0" fontId="16" fillId="0" borderId="1" xfId="0" applyFont="1" applyBorder="1" applyAlignment="1" applyProtection="1">
      <alignment horizontal="center" vertical="center"/>
    </xf>
    <xf numFmtId="0" fontId="9" fillId="0" borderId="6" xfId="0" applyFont="1" applyBorder="1" applyAlignment="1" applyProtection="1">
      <alignment horizontal="left" vertical="center" wrapText="1"/>
    </xf>
    <xf numFmtId="0" fontId="9" fillId="0" borderId="6" xfId="0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vertical="center" wrapText="1"/>
    </xf>
    <xf numFmtId="0" fontId="16" fillId="0" borderId="6" xfId="0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center" vertical="center"/>
    </xf>
    <xf numFmtId="0" fontId="16" fillId="2" borderId="6" xfId="0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alignment wrapText="1"/>
    </xf>
    <xf numFmtId="0" fontId="11" fillId="0" borderId="0" xfId="0" applyFont="1" applyAlignment="1" applyProtection="1">
      <alignment vertical="top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/>
    <xf numFmtId="0" fontId="9" fillId="0" borderId="0" xfId="0" applyFont="1" applyBorder="1" applyAlignment="1" applyProtection="1">
      <alignment horizontal="right" vertic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wrapText="1"/>
    </xf>
    <xf numFmtId="0" fontId="9" fillId="0" borderId="0" xfId="0" applyFont="1" applyBorder="1" applyAlignment="1" applyProtection="1"/>
    <xf numFmtId="0" fontId="9" fillId="0" borderId="0" xfId="0" applyFont="1" applyBorder="1" applyAlignment="1" applyProtection="1">
      <alignment wrapText="1"/>
    </xf>
    <xf numFmtId="0" fontId="9" fillId="0" borderId="1" xfId="0" applyFont="1" applyBorder="1" applyAlignment="1" applyProtection="1">
      <alignment vertical="center" wrapText="1"/>
    </xf>
    <xf numFmtId="0" fontId="9" fillId="0" borderId="0" xfId="0" applyFont="1" applyBorder="1" applyAlignment="1" applyProtection="1">
      <alignment vertical="center"/>
    </xf>
    <xf numFmtId="165" fontId="9" fillId="0" borderId="1" xfId="0" applyNumberFormat="1" applyFont="1" applyBorder="1" applyAlignment="1" applyProtection="1">
      <alignment horizontal="center" vertical="center" wrapText="1"/>
    </xf>
    <xf numFmtId="0" fontId="17" fillId="0" borderId="0" xfId="0" applyFont="1" applyBorder="1" applyAlignment="1" applyProtection="1"/>
    <xf numFmtId="0" fontId="17" fillId="0" borderId="0" xfId="0" applyFont="1" applyBorder="1" applyAlignment="1" applyProtection="1">
      <alignment wrapText="1"/>
    </xf>
    <xf numFmtId="165" fontId="16" fillId="0" borderId="1" xfId="0" applyNumberFormat="1" applyFont="1" applyBorder="1" applyAlignment="1" applyProtection="1">
      <alignment horizontal="center" vertical="center" wrapText="1"/>
    </xf>
    <xf numFmtId="0" fontId="16" fillId="0" borderId="4" xfId="0" applyFont="1" applyBorder="1" applyAlignment="1" applyProtection="1">
      <alignment horizontal="center" vertical="center" wrapText="1"/>
    </xf>
    <xf numFmtId="165" fontId="9" fillId="0" borderId="7" xfId="0" applyNumberFormat="1" applyFont="1" applyBorder="1" applyAlignment="1" applyProtection="1">
      <alignment horizontal="center" vertical="center" wrapText="1"/>
    </xf>
    <xf numFmtId="165" fontId="16" fillId="0" borderId="1" xfId="0" applyNumberFormat="1" applyFont="1" applyBorder="1" applyAlignment="1" applyProtection="1">
      <alignment horizontal="center" vertical="center"/>
    </xf>
    <xf numFmtId="165" fontId="16" fillId="0" borderId="7" xfId="0" applyNumberFormat="1" applyFont="1" applyBorder="1" applyAlignment="1" applyProtection="1">
      <alignment horizontal="center" vertical="center"/>
    </xf>
    <xf numFmtId="0" fontId="14" fillId="2" borderId="1" xfId="0" applyFont="1" applyFill="1" applyBorder="1" applyAlignment="1" applyProtection="1">
      <alignment horizontal="center" vertical="center" wrapText="1"/>
    </xf>
    <xf numFmtId="0" fontId="21" fillId="0" borderId="8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165" fontId="9" fillId="0" borderId="1" xfId="0" applyNumberFormat="1" applyFont="1" applyBorder="1" applyAlignment="1" applyProtection="1">
      <alignment horizontal="center" vertical="center"/>
    </xf>
    <xf numFmtId="165" fontId="17" fillId="0" borderId="0" xfId="0" applyNumberFormat="1" applyFont="1" applyAlignment="1" applyProtection="1"/>
    <xf numFmtId="0" fontId="16" fillId="0" borderId="4" xfId="37" applyFont="1" applyBorder="1" applyAlignment="1" applyProtection="1">
      <alignment horizontal="center" vertical="center" wrapText="1"/>
    </xf>
    <xf numFmtId="165" fontId="16" fillId="0" borderId="1" xfId="37" applyNumberFormat="1" applyFont="1" applyBorder="1" applyAlignment="1" applyProtection="1">
      <alignment horizontal="center" vertical="center"/>
    </xf>
    <xf numFmtId="0" fontId="17" fillId="0" borderId="1" xfId="0" applyFont="1" applyBorder="1" applyAlignment="1" applyProtection="1"/>
    <xf numFmtId="0" fontId="9" fillId="0" borderId="5" xfId="0" applyFont="1" applyBorder="1" applyAlignment="1" applyProtection="1">
      <alignment horizontal="center" vertical="center" wrapText="1"/>
    </xf>
    <xf numFmtId="0" fontId="16" fillId="0" borderId="1" xfId="37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vertical="center" wrapText="1"/>
    </xf>
    <xf numFmtId="0" fontId="14" fillId="0" borderId="3" xfId="0" applyFont="1" applyBorder="1" applyAlignment="1" applyProtection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5" fontId="16" fillId="0" borderId="1" xfId="0" applyNumberFormat="1" applyFont="1" applyBorder="1" applyAlignment="1" applyProtection="1">
      <alignment horizontal="center" vertical="top" wrapText="1"/>
    </xf>
    <xf numFmtId="0" fontId="16" fillId="0" borderId="1" xfId="36" applyFont="1" applyBorder="1" applyAlignment="1" applyProtection="1">
      <alignment vertical="top" wrapText="1"/>
    </xf>
    <xf numFmtId="0" fontId="9" fillId="0" borderId="1" xfId="0" applyFont="1" applyBorder="1" applyAlignment="1" applyProtection="1"/>
    <xf numFmtId="165" fontId="14" fillId="2" borderId="1" xfId="0" applyNumberFormat="1" applyFont="1" applyFill="1" applyBorder="1" applyAlignment="1" applyProtection="1">
      <alignment horizontal="center" vertical="center" wrapText="1"/>
    </xf>
    <xf numFmtId="0" fontId="10" fillId="0" borderId="0" xfId="1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center" vertical="center" wrapText="1"/>
    </xf>
    <xf numFmtId="0" fontId="23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vertical="center" wrapText="1"/>
    </xf>
    <xf numFmtId="14" fontId="16" fillId="0" borderId="1" xfId="0" applyNumberFormat="1" applyFont="1" applyBorder="1" applyAlignment="1" applyProtection="1">
      <alignment horizontal="center" vertical="center"/>
    </xf>
    <xf numFmtId="14" fontId="9" fillId="2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left" vertical="top" wrapText="1"/>
    </xf>
    <xf numFmtId="168" fontId="9" fillId="0" borderId="1" xfId="0" applyNumberFormat="1" applyFont="1" applyBorder="1" applyAlignment="1" applyProtection="1">
      <alignment horizontal="center" vertical="center" wrapText="1"/>
    </xf>
    <xf numFmtId="0" fontId="15" fillId="0" borderId="1" xfId="36" applyFont="1" applyBorder="1" applyAlignment="1" applyProtection="1">
      <alignment vertical="center" wrapText="1"/>
    </xf>
    <xf numFmtId="167" fontId="9" fillId="2" borderId="1" xfId="0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vertical="top" wrapText="1"/>
    </xf>
    <xf numFmtId="0" fontId="24" fillId="0" borderId="1" xfId="0" applyFont="1" applyBorder="1" applyAlignment="1" applyProtection="1">
      <alignment horizontal="center" vertical="center"/>
    </xf>
    <xf numFmtId="0" fontId="15" fillId="0" borderId="1" xfId="0" applyFont="1" applyBorder="1" applyAlignment="1" applyProtection="1">
      <alignment vertical="center" wrapText="1"/>
    </xf>
    <xf numFmtId="0" fontId="9" fillId="0" borderId="1" xfId="0" applyFont="1" applyBorder="1" applyAlignment="1" applyProtection="1">
      <alignment horizontal="center" wrapText="1"/>
    </xf>
    <xf numFmtId="0" fontId="9" fillId="2" borderId="1" xfId="0" applyFont="1" applyFill="1" applyBorder="1" applyAlignment="1" applyProtection="1">
      <alignment horizontal="center" wrapText="1"/>
    </xf>
    <xf numFmtId="0" fontId="9" fillId="0" borderId="0" xfId="0" applyFont="1" applyAlignment="1" applyProtection="1">
      <alignment horizontal="center" wrapText="1"/>
    </xf>
    <xf numFmtId="14" fontId="9" fillId="0" borderId="1" xfId="0" applyNumberFormat="1" applyFont="1" applyBorder="1" applyAlignment="1" applyProtection="1">
      <alignment horizontal="center" vertical="center" wrapText="1"/>
    </xf>
    <xf numFmtId="0" fontId="26" fillId="0" borderId="0" xfId="112"/>
    <xf numFmtId="0" fontId="9" fillId="0" borderId="0" xfId="113" applyFont="1"/>
    <xf numFmtId="0" fontId="17" fillId="0" borderId="0" xfId="113" applyFont="1"/>
    <xf numFmtId="0" fontId="17" fillId="0" borderId="0" xfId="113" applyFont="1" applyAlignment="1">
      <alignment wrapText="1"/>
    </xf>
    <xf numFmtId="0" fontId="9" fillId="0" borderId="0" xfId="113" applyFont="1" applyAlignment="1">
      <alignment horizontal="center" vertical="center"/>
    </xf>
    <xf numFmtId="0" fontId="14" fillId="0" borderId="3" xfId="113" applyFont="1" applyBorder="1" applyAlignment="1">
      <alignment horizontal="center" vertical="center"/>
    </xf>
    <xf numFmtId="0" fontId="15" fillId="4" borderId="1" xfId="113" applyFont="1" applyFill="1" applyBorder="1" applyAlignment="1">
      <alignment horizontal="center" vertical="center" wrapText="1"/>
    </xf>
    <xf numFmtId="0" fontId="9" fillId="0" borderId="0" xfId="113" applyFont="1" applyBorder="1" applyAlignment="1">
      <alignment horizontal="center" vertical="center"/>
    </xf>
    <xf numFmtId="0" fontId="1" fillId="0" borderId="0" xfId="59" applyNumberFormat="1" applyFont="1" applyBorder="1"/>
    <xf numFmtId="0" fontId="14" fillId="0" borderId="1" xfId="113" applyFont="1" applyBorder="1" applyAlignment="1">
      <alignment horizontal="center" vertical="center" wrapText="1"/>
    </xf>
    <xf numFmtId="0" fontId="9" fillId="0" borderId="1" xfId="113" quotePrefix="1" applyFont="1" applyBorder="1" applyAlignment="1">
      <alignment horizontal="center" vertical="top" wrapText="1"/>
    </xf>
    <xf numFmtId="0" fontId="16" fillId="0" borderId="1" xfId="113" applyFont="1" applyBorder="1" applyAlignment="1">
      <alignment vertical="top" wrapText="1"/>
    </xf>
    <xf numFmtId="0" fontId="9" fillId="0" borderId="1" xfId="113" applyFont="1" applyBorder="1" applyAlignment="1">
      <alignment horizontal="center" vertical="top" wrapText="1"/>
    </xf>
    <xf numFmtId="0" fontId="16" fillId="5" borderId="1" xfId="113" applyFont="1" applyFill="1" applyBorder="1" applyAlignment="1">
      <alignment horizontal="center" vertical="top" wrapText="1"/>
    </xf>
    <xf numFmtId="0" fontId="9" fillId="0" borderId="1" xfId="113" applyFont="1" applyBorder="1" applyAlignment="1">
      <alignment horizontal="center" vertical="center" wrapText="1"/>
    </xf>
    <xf numFmtId="0" fontId="16" fillId="0" borderId="1" xfId="113" applyFont="1" applyBorder="1" applyAlignment="1">
      <alignment vertical="center" wrapText="1"/>
    </xf>
    <xf numFmtId="0" fontId="9" fillId="0" borderId="1" xfId="113" applyFont="1" applyFill="1" applyBorder="1" applyAlignment="1">
      <alignment horizontal="center" vertical="center" wrapText="1"/>
    </xf>
    <xf numFmtId="0" fontId="16" fillId="5" borderId="1" xfId="113" applyFont="1" applyFill="1" applyBorder="1" applyAlignment="1">
      <alignment horizontal="center" vertical="center" wrapText="1"/>
    </xf>
    <xf numFmtId="0" fontId="16" fillId="0" borderId="1" xfId="114" applyFont="1" applyBorder="1" applyAlignment="1">
      <alignment vertical="top" wrapText="1"/>
    </xf>
    <xf numFmtId="167" fontId="9" fillId="0" borderId="1" xfId="113" applyNumberFormat="1" applyFont="1" applyBorder="1" applyAlignment="1">
      <alignment horizontal="center" vertical="top" wrapText="1"/>
    </xf>
    <xf numFmtId="0" fontId="9" fillId="0" borderId="1" xfId="113" applyFont="1" applyBorder="1" applyAlignment="1">
      <alignment vertical="top" wrapText="1"/>
    </xf>
    <xf numFmtId="165" fontId="9" fillId="0" borderId="1" xfId="113" applyNumberFormat="1" applyFont="1" applyBorder="1" applyAlignment="1">
      <alignment horizontal="center" vertical="top" wrapText="1"/>
    </xf>
    <xf numFmtId="0" fontId="9" fillId="0" borderId="1" xfId="113" applyFont="1" applyFill="1" applyBorder="1" applyAlignment="1">
      <alignment horizontal="center" vertical="top"/>
    </xf>
    <xf numFmtId="167" fontId="9" fillId="0" borderId="1" xfId="113" applyNumberFormat="1" applyFont="1" applyFill="1" applyBorder="1" applyAlignment="1">
      <alignment horizontal="center" vertical="top"/>
    </xf>
    <xf numFmtId="0" fontId="9" fillId="0" borderId="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left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6" borderId="1" xfId="0" applyFont="1" applyFill="1" applyBorder="1" applyAlignment="1" applyProtection="1">
      <alignment vertical="center" wrapText="1"/>
    </xf>
    <xf numFmtId="165" fontId="9" fillId="6" borderId="1" xfId="0" applyNumberFormat="1" applyFont="1" applyFill="1" applyBorder="1" applyAlignment="1" applyProtection="1">
      <alignment horizontal="center" vertical="center" wrapText="1"/>
    </xf>
    <xf numFmtId="165" fontId="16" fillId="6" borderId="1" xfId="37" applyNumberFormat="1" applyFont="1" applyFill="1" applyBorder="1" applyAlignment="1" applyProtection="1">
      <alignment horizontal="center" vertical="center"/>
    </xf>
    <xf numFmtId="0" fontId="9" fillId="0" borderId="9" xfId="0" applyFont="1" applyBorder="1" applyAlignment="1" applyProtection="1">
      <alignment horizontal="center" vertical="center" wrapText="1"/>
    </xf>
    <xf numFmtId="165" fontId="9" fillId="0" borderId="0" xfId="0" applyNumberFormat="1" applyFont="1" applyAlignment="1" applyProtection="1">
      <alignment vertical="top"/>
    </xf>
    <xf numFmtId="0" fontId="11" fillId="0" borderId="0" xfId="0" applyFont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left" vertical="center" wrapText="1"/>
    </xf>
    <xf numFmtId="0" fontId="14" fillId="0" borderId="1" xfId="59" applyNumberFormat="1" applyFont="1" applyBorder="1" applyAlignment="1">
      <alignment horizontal="center" wrapText="1"/>
    </xf>
    <xf numFmtId="165" fontId="14" fillId="0" borderId="1" xfId="0" applyNumberFormat="1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left" vertical="center" wrapText="1"/>
    </xf>
    <xf numFmtId="168" fontId="9" fillId="0" borderId="0" xfId="0" applyNumberFormat="1" applyFont="1" applyAlignment="1" applyProtection="1">
      <alignment vertical="top"/>
    </xf>
    <xf numFmtId="165" fontId="16" fillId="0" borderId="1" xfId="37" applyNumberFormat="1" applyFont="1" applyFill="1" applyBorder="1" applyAlignment="1" applyProtection="1">
      <alignment horizontal="center" vertical="center"/>
    </xf>
    <xf numFmtId="165" fontId="9" fillId="0" borderId="1" xfId="37" applyNumberFormat="1" applyFont="1" applyFill="1" applyBorder="1" applyAlignment="1" applyProtection="1">
      <alignment horizontal="center" vertical="center" wrapText="1"/>
    </xf>
    <xf numFmtId="0" fontId="9" fillId="0" borderId="7" xfId="37" applyFont="1" applyFill="1" applyBorder="1" applyAlignment="1" applyProtection="1">
      <alignment vertical="center"/>
    </xf>
    <xf numFmtId="0" fontId="9" fillId="0" borderId="1" xfId="37" applyFont="1" applyFill="1" applyBorder="1" applyAlignment="1" applyProtection="1"/>
    <xf numFmtId="0" fontId="9" fillId="0" borderId="7" xfId="37" applyFont="1" applyFill="1" applyBorder="1" applyAlignment="1" applyProtection="1"/>
    <xf numFmtId="165" fontId="9" fillId="0" borderId="0" xfId="0" applyNumberFormat="1" applyFont="1" applyBorder="1" applyAlignment="1" applyProtection="1"/>
    <xf numFmtId="165" fontId="17" fillId="0" borderId="0" xfId="0" applyNumberFormat="1" applyFont="1" applyBorder="1" applyAlignment="1" applyProtection="1"/>
    <xf numFmtId="0" fontId="15" fillId="0" borderId="1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top" wrapText="1"/>
    </xf>
    <xf numFmtId="0" fontId="11" fillId="0" borderId="0" xfId="0" applyFont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center"/>
    </xf>
    <xf numFmtId="0" fontId="14" fillId="0" borderId="1" xfId="0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 vertical="center"/>
    </xf>
    <xf numFmtId="0" fontId="9" fillId="0" borderId="2" xfId="62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left" vertical="top" wrapText="1"/>
    </xf>
    <xf numFmtId="0" fontId="19" fillId="0" borderId="0" xfId="0" applyFont="1" applyBorder="1" applyAlignment="1" applyProtection="1">
      <alignment horizontal="left" vertical="center" wrapText="1"/>
    </xf>
    <xf numFmtId="0" fontId="14" fillId="0" borderId="1" xfId="113" applyFont="1" applyFill="1" applyBorder="1" applyAlignment="1">
      <alignment horizontal="center" vertical="center"/>
    </xf>
    <xf numFmtId="0" fontId="11" fillId="0" borderId="0" xfId="113" applyFont="1" applyAlignment="1">
      <alignment horizontal="center" vertical="top" wrapText="1"/>
    </xf>
    <xf numFmtId="0" fontId="11" fillId="0" borderId="0" xfId="113" applyFont="1" applyBorder="1" applyAlignment="1">
      <alignment horizontal="center" vertical="center"/>
    </xf>
    <xf numFmtId="0" fontId="14" fillId="0" borderId="1" xfId="113" applyFont="1" applyBorder="1" applyAlignment="1">
      <alignment horizontal="center" vertical="center" wrapText="1"/>
    </xf>
    <xf numFmtId="0" fontId="9" fillId="0" borderId="6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9" fillId="0" borderId="5" xfId="0" applyFont="1" applyBorder="1" applyAlignment="1" applyProtection="1">
      <alignment horizontal="left" vertical="center" wrapText="1"/>
    </xf>
    <xf numFmtId="0" fontId="14" fillId="0" borderId="0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left" vertical="center" wrapText="1"/>
    </xf>
    <xf numFmtId="0" fontId="23" fillId="0" borderId="4" xfId="0" applyFont="1" applyBorder="1" applyAlignment="1" applyProtection="1">
      <alignment horizontal="center" vertical="top" wrapText="1"/>
    </xf>
    <xf numFmtId="0" fontId="23" fillId="0" borderId="5" xfId="0" applyFont="1" applyBorder="1" applyAlignment="1" applyProtection="1">
      <alignment horizontal="center" vertical="top" wrapText="1"/>
    </xf>
    <xf numFmtId="0" fontId="23" fillId="0" borderId="6" xfId="0" applyFont="1" applyBorder="1" applyAlignment="1" applyProtection="1">
      <alignment horizontal="center" vertical="top" wrapText="1"/>
    </xf>
    <xf numFmtId="0" fontId="14" fillId="0" borderId="4" xfId="0" applyFont="1" applyBorder="1" applyAlignment="1" applyProtection="1">
      <alignment horizontal="center" vertical="top" wrapText="1"/>
    </xf>
    <xf numFmtId="0" fontId="14" fillId="0" borderId="5" xfId="0" applyFont="1" applyBorder="1" applyAlignment="1" applyProtection="1">
      <alignment horizontal="center" vertical="top" wrapText="1"/>
    </xf>
    <xf numFmtId="0" fontId="14" fillId="0" borderId="6" xfId="0" applyFont="1" applyBorder="1" applyAlignment="1" applyProtection="1">
      <alignment horizontal="center" vertical="top" wrapText="1"/>
    </xf>
    <xf numFmtId="0" fontId="14" fillId="0" borderId="1" xfId="0" applyFont="1" applyBorder="1" applyAlignment="1" applyProtection="1">
      <alignment horizontal="left" vertical="center"/>
    </xf>
    <xf numFmtId="0" fontId="14" fillId="2" borderId="1" xfId="0" applyFont="1" applyFill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right" vertical="center" wrapText="1"/>
    </xf>
    <xf numFmtId="0" fontId="16" fillId="0" borderId="1" xfId="0" applyFont="1" applyBorder="1" applyAlignment="1" applyProtection="1">
      <alignment horizontal="left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wrapText="1"/>
    </xf>
    <xf numFmtId="0" fontId="9" fillId="2" borderId="4" xfId="0" applyFont="1" applyFill="1" applyBorder="1" applyAlignment="1" applyProtection="1">
      <alignment horizontal="center" vertical="center" wrapText="1"/>
    </xf>
    <xf numFmtId="0" fontId="9" fillId="2" borderId="5" xfId="0" applyFont="1" applyFill="1" applyBorder="1" applyAlignment="1" applyProtection="1">
      <alignment horizontal="center" vertical="center" wrapText="1"/>
    </xf>
    <xf numFmtId="0" fontId="9" fillId="2" borderId="6" xfId="0" applyFont="1" applyFill="1" applyBorder="1" applyAlignment="1" applyProtection="1">
      <alignment horizontal="center" vertical="center" wrapText="1"/>
    </xf>
    <xf numFmtId="0" fontId="0" fillId="0" borderId="5" xfId="0" applyBorder="1"/>
    <xf numFmtId="0" fontId="0" fillId="0" borderId="6" xfId="0" applyBorder="1"/>
    <xf numFmtId="0" fontId="11" fillId="0" borderId="1" xfId="0" applyFont="1" applyBorder="1" applyAlignment="1" applyProtection="1">
      <alignment horizontal="left" vertical="center"/>
    </xf>
    <xf numFmtId="0" fontId="9" fillId="0" borderId="4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right" vertical="center" wrapText="1"/>
    </xf>
  </cellXfs>
  <cellStyles count="115">
    <cellStyle name="Гиперссылка" xfId="1" builtinId="8"/>
    <cellStyle name="Гиперссылка 2" xfId="2"/>
    <cellStyle name="Гиперссылка 2 2" xfId="3"/>
    <cellStyle name="Гиперссылка 2 2 2" xfId="4"/>
    <cellStyle name="Гиперссылка 3" xfId="112"/>
    <cellStyle name="Обычный" xfId="0" builtinId="0"/>
    <cellStyle name="Обычный 10" xfId="5"/>
    <cellStyle name="Обычный 10 2" xfId="6"/>
    <cellStyle name="Обычный 10 2 2" xfId="7"/>
    <cellStyle name="Обычный 11" xfId="8"/>
    <cellStyle name="Обычный 11 2" xfId="9"/>
    <cellStyle name="Обычный 11 2 2" xfId="10"/>
    <cellStyle name="Обычный 12" xfId="11"/>
    <cellStyle name="Обычный 12 2" xfId="12"/>
    <cellStyle name="Обычный 12 2 2" xfId="13"/>
    <cellStyle name="Обычный 13" xfId="14"/>
    <cellStyle name="Обычный 13 2" xfId="15"/>
    <cellStyle name="Обычный 13 2 2" xfId="16"/>
    <cellStyle name="Обычный 14" xfId="17"/>
    <cellStyle name="Обычный 14 2" xfId="18"/>
    <cellStyle name="Обычный 14 2 2" xfId="19"/>
    <cellStyle name="Обычный 15" xfId="20"/>
    <cellStyle name="Обычный 15 2" xfId="21"/>
    <cellStyle name="Обычный 16" xfId="22"/>
    <cellStyle name="Обычный 16 2" xfId="23"/>
    <cellStyle name="Обычный 16 3" xfId="24"/>
    <cellStyle name="Обычный 16 3 2" xfId="25"/>
    <cellStyle name="Обычный 17" xfId="26"/>
    <cellStyle name="Обычный 17 2" xfId="27"/>
    <cellStyle name="Обычный 17 3" xfId="28"/>
    <cellStyle name="Обычный 17 3 2" xfId="29"/>
    <cellStyle name="Обычный 18" xfId="30"/>
    <cellStyle name="Обычный 18 2" xfId="31"/>
    <cellStyle name="Обычный 18 3" xfId="32"/>
    <cellStyle name="Обычный 18 3 2" xfId="33"/>
    <cellStyle name="Обычный 19" xfId="34"/>
    <cellStyle name="Обычный 19 2" xfId="35"/>
    <cellStyle name="Обычный 2" xfId="36"/>
    <cellStyle name="Обычный 2 10" xfId="114"/>
    <cellStyle name="Обычный 2 2" xfId="37"/>
    <cellStyle name="Обычный 2 2 2" xfId="38"/>
    <cellStyle name="Обычный 2 2 3" xfId="39"/>
    <cellStyle name="Обычный 2 2 3 2" xfId="40"/>
    <cellStyle name="Обычный 2 3" xfId="41"/>
    <cellStyle name="Обычный 2 3 2" xfId="42"/>
    <cellStyle name="Обычный 2 3 3" xfId="43"/>
    <cellStyle name="Обычный 2 3 3 2" xfId="44"/>
    <cellStyle name="Обычный 2 4" xfId="45"/>
    <cellStyle name="Обычный 2 4 2" xfId="46"/>
    <cellStyle name="Обычный 2 5" xfId="47"/>
    <cellStyle name="Обычный 2 5 2" xfId="48"/>
    <cellStyle name="Обычный 2 5 2 2" xfId="49"/>
    <cellStyle name="Обычный 2 6" xfId="50"/>
    <cellStyle name="Обычный 2 6 2" xfId="51"/>
    <cellStyle name="Обычный 2 6 3" xfId="52"/>
    <cellStyle name="Обычный 2 6 3 2" xfId="53"/>
    <cellStyle name="Обычный 2 7" xfId="54"/>
    <cellStyle name="Обычный 2 7 2" xfId="55"/>
    <cellStyle name="Обычный 2 7 3" xfId="56"/>
    <cellStyle name="Обычный 2 7 3 2" xfId="57"/>
    <cellStyle name="Обычный 2 8" xfId="58"/>
    <cellStyle name="Обычный 2 8 2" xfId="59"/>
    <cellStyle name="Обычный 2 8 2 2" xfId="60"/>
    <cellStyle name="Обычный 2 9" xfId="61"/>
    <cellStyle name="Обычный 20" xfId="62"/>
    <cellStyle name="Обычный 21" xfId="113"/>
    <cellStyle name="Обычный 3" xfId="63"/>
    <cellStyle name="Обычный 3 2" xfId="64"/>
    <cellStyle name="Обычный 3 2 2" xfId="65"/>
    <cellStyle name="Обычный 3 2 2 2" xfId="66"/>
    <cellStyle name="Обычный 3 3" xfId="67"/>
    <cellStyle name="Обычный 3 3 2" xfId="68"/>
    <cellStyle name="Обычный 4" xfId="69"/>
    <cellStyle name="Обычный 4 2" xfId="70"/>
    <cellStyle name="Обычный 4 2 2" xfId="71"/>
    <cellStyle name="Обычный 4 2 2 2" xfId="72"/>
    <cellStyle name="Обычный 4 2 2 2 2" xfId="73"/>
    <cellStyle name="Обычный 4 2 2 2 3" xfId="74"/>
    <cellStyle name="Обычный 4 2 2 2 3 2" xfId="75"/>
    <cellStyle name="Обычный 4 2 2 3" xfId="76"/>
    <cellStyle name="Обычный 4 2 2 4" xfId="77"/>
    <cellStyle name="Обычный 4 2 2 4 2" xfId="78"/>
    <cellStyle name="Обычный 4 2 3" xfId="79"/>
    <cellStyle name="Обычный 4 2 4" xfId="80"/>
    <cellStyle name="Обычный 4 2 4 2" xfId="81"/>
    <cellStyle name="Обычный 4 3" xfId="82"/>
    <cellStyle name="Обычный 4 4" xfId="83"/>
    <cellStyle name="Обычный 4 4 2" xfId="84"/>
    <cellStyle name="Обычный 5" xfId="85"/>
    <cellStyle name="Обычный 5 2" xfId="86"/>
    <cellStyle name="Обычный 5 2 2" xfId="87"/>
    <cellStyle name="Обычный 6" xfId="88"/>
    <cellStyle name="Обычный 6 2" xfId="89"/>
    <cellStyle name="Обычный 6 2 2" xfId="90"/>
    <cellStyle name="Обычный 7" xfId="91"/>
    <cellStyle name="Обычный 7 2" xfId="92"/>
    <cellStyle name="Обычный 7 2 2" xfId="93"/>
    <cellStyle name="Обычный 8" xfId="94"/>
    <cellStyle name="Обычный 8 2" xfId="95"/>
    <cellStyle name="Обычный 8 2 2" xfId="96"/>
    <cellStyle name="Обычный 9" xfId="97"/>
    <cellStyle name="Обычный 9 2" xfId="98"/>
    <cellStyle name="Обычный 9 2 2" xfId="99"/>
    <cellStyle name="Обычный 9 2 2 2" xfId="100"/>
    <cellStyle name="Обычный 9 3" xfId="101"/>
    <cellStyle name="Обычный 9 3 2" xfId="102"/>
    <cellStyle name="Стиль 1" xfId="103"/>
    <cellStyle name="Финансовый 2" xfId="104"/>
    <cellStyle name="Финансовый 2 2" xfId="105"/>
    <cellStyle name="Финансовый 2 2 2" xfId="106"/>
    <cellStyle name="Финансовый 2 3" xfId="107"/>
    <cellStyle name="Финансовый 2 4" xfId="108"/>
    <cellStyle name="Финансовый 2 4 2" xfId="109"/>
    <cellStyle name="Финансовый 3" xfId="110"/>
    <cellStyle name="Финансовый 3 2" xfId="11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W22"/>
  <sheetViews>
    <sheetView view="pageBreakPreview" topLeftCell="A6" zoomScale="80" zoomScaleNormal="90" zoomScalePageLayoutView="80" workbookViewId="0">
      <selection activeCell="R28" sqref="R28"/>
    </sheetView>
  </sheetViews>
  <sheetFormatPr defaultColWidth="9.140625" defaultRowHeight="15.75"/>
  <cols>
    <col min="1" max="1" width="6.140625" style="1" customWidth="1"/>
    <col min="2" max="2" width="51.5703125" style="1" customWidth="1"/>
    <col min="3" max="3" width="18.28515625" style="1" customWidth="1"/>
    <col min="4" max="4" width="20.85546875" style="1" customWidth="1"/>
    <col min="5" max="5" width="13.28515625" style="1" customWidth="1"/>
    <col min="6" max="6" width="11.85546875" style="1" customWidth="1"/>
    <col min="7" max="7" width="9.28515625" style="1" customWidth="1"/>
    <col min="8" max="8" width="8.85546875" style="1" customWidth="1"/>
    <col min="9" max="14" width="9.140625" style="1"/>
    <col min="15" max="15" width="15.5703125" style="1" customWidth="1"/>
    <col min="16" max="17" width="19.7109375" style="1" hidden="1" customWidth="1"/>
    <col min="18" max="20" width="9.140625" style="1"/>
    <col min="21" max="21" width="11" style="1" bestFit="1" customWidth="1"/>
    <col min="22" max="16384" width="9.140625" style="1"/>
  </cols>
  <sheetData>
    <row r="1" spans="1:23">
      <c r="A1" s="2" t="str">
        <f>HYPERLINK("#Оглавление!A1","Назад в оглавление")</f>
        <v>Назад в оглавление</v>
      </c>
    </row>
    <row r="2" spans="1:23" ht="27" customHeight="1">
      <c r="A2" s="184"/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</row>
    <row r="3" spans="1:23" ht="29.85" customHeight="1">
      <c r="A3" s="185" t="s">
        <v>337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3"/>
      <c r="Q3" s="3"/>
    </row>
    <row r="4" spans="1:23" ht="20.45" customHeight="1">
      <c r="A4" s="186" t="s">
        <v>0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3"/>
      <c r="Q4" s="3"/>
    </row>
    <row r="5" spans="1:23" ht="20.45" customHeight="1">
      <c r="A5" s="165"/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3"/>
      <c r="Q5" s="3"/>
    </row>
    <row r="6" spans="1:23" s="5" customFormat="1" ht="21" customHeight="1">
      <c r="A6" s="187" t="s">
        <v>1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4"/>
      <c r="S6" s="1"/>
      <c r="T6" s="1"/>
      <c r="U6" s="1"/>
    </row>
    <row r="7" spans="1:23" ht="24.7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4"/>
    </row>
    <row r="8" spans="1:23" ht="27.75" customHeight="1">
      <c r="A8" s="188" t="s">
        <v>2</v>
      </c>
      <c r="B8" s="189" t="s">
        <v>3</v>
      </c>
      <c r="C8" s="188" t="s">
        <v>4</v>
      </c>
      <c r="D8" s="188" t="s">
        <v>5</v>
      </c>
      <c r="E8" s="188" t="s">
        <v>6</v>
      </c>
      <c r="F8" s="188" t="s">
        <v>7</v>
      </c>
      <c r="G8" s="188"/>
      <c r="H8" s="188" t="s">
        <v>8</v>
      </c>
      <c r="I8" s="188"/>
      <c r="J8" s="188"/>
      <c r="K8" s="188"/>
      <c r="L8" s="188"/>
      <c r="M8" s="188"/>
      <c r="N8" s="188"/>
      <c r="O8" s="188" t="s">
        <v>9</v>
      </c>
      <c r="P8" s="190" t="s">
        <v>10</v>
      </c>
      <c r="Q8" s="191" t="s">
        <v>11</v>
      </c>
    </row>
    <row r="9" spans="1:23" ht="34.5" customHeight="1">
      <c r="A9" s="188"/>
      <c r="B9" s="189"/>
      <c r="C9" s="188"/>
      <c r="D9" s="188"/>
      <c r="E9" s="188"/>
      <c r="F9" s="7" t="s">
        <v>12</v>
      </c>
      <c r="G9" s="7" t="s">
        <v>13</v>
      </c>
      <c r="H9" s="7">
        <v>2024</v>
      </c>
      <c r="I9" s="7">
        <v>2025</v>
      </c>
      <c r="J9" s="7">
        <v>2026</v>
      </c>
      <c r="K9" s="7">
        <v>2027</v>
      </c>
      <c r="L9" s="7">
        <v>2028</v>
      </c>
      <c r="M9" s="7">
        <v>2029</v>
      </c>
      <c r="N9" s="7">
        <v>2030</v>
      </c>
      <c r="O9" s="188"/>
      <c r="P9" s="190"/>
      <c r="Q9" s="191"/>
    </row>
    <row r="10" spans="1:23" ht="24.2" customHeight="1">
      <c r="A10" s="166">
        <v>1</v>
      </c>
      <c r="B10" s="166">
        <v>2</v>
      </c>
      <c r="C10" s="166">
        <v>3</v>
      </c>
      <c r="D10" s="166">
        <v>4</v>
      </c>
      <c r="E10" s="166">
        <v>5</v>
      </c>
      <c r="F10" s="166">
        <v>6</v>
      </c>
      <c r="G10" s="166">
        <v>7</v>
      </c>
      <c r="H10" s="166">
        <v>8</v>
      </c>
      <c r="I10" s="166">
        <v>9</v>
      </c>
      <c r="J10" s="166">
        <v>10</v>
      </c>
      <c r="K10" s="166">
        <v>11</v>
      </c>
      <c r="L10" s="166">
        <v>12</v>
      </c>
      <c r="M10" s="166">
        <v>13</v>
      </c>
      <c r="N10" s="166">
        <v>14</v>
      </c>
      <c r="O10" s="166">
        <v>15</v>
      </c>
      <c r="P10" s="9">
        <v>16</v>
      </c>
      <c r="Q10" s="10">
        <v>17</v>
      </c>
    </row>
    <row r="11" spans="1:23" ht="59.25" customHeight="1">
      <c r="A11" s="11" t="s">
        <v>14</v>
      </c>
      <c r="B11" s="183" t="s">
        <v>15</v>
      </c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2"/>
      <c r="Q11" s="10"/>
    </row>
    <row r="12" spans="1:23" ht="81" customHeight="1">
      <c r="A12" s="13" t="s">
        <v>16</v>
      </c>
      <c r="B12" s="14" t="s">
        <v>17</v>
      </c>
      <c r="C12" s="10" t="s">
        <v>18</v>
      </c>
      <c r="D12" s="10" t="s">
        <v>19</v>
      </c>
      <c r="E12" s="15" t="s">
        <v>20</v>
      </c>
      <c r="F12" s="16">
        <f>15164.6+6360.163</f>
        <v>21524.762999999999</v>
      </c>
      <c r="G12" s="10">
        <v>2022</v>
      </c>
      <c r="H12" s="16">
        <f>14805.8+6359.013</f>
        <v>21164.812999999998</v>
      </c>
      <c r="I12" s="16">
        <f>6357.268+13609.2+I17+I18</f>
        <v>19986.567999999999</v>
      </c>
      <c r="J12" s="16">
        <f>I12+J15+J17+J18</f>
        <v>20014.768</v>
      </c>
      <c r="K12" s="16">
        <f>J12+K15+K17+K18</f>
        <v>20014.768</v>
      </c>
      <c r="L12" s="16">
        <f>K12+L15+L17+L18</f>
        <v>20016.159</v>
      </c>
      <c r="M12" s="16">
        <f>L12+M15+M17+M18</f>
        <v>20021.823</v>
      </c>
      <c r="N12" s="16">
        <f>M12+N15+N17+N18</f>
        <v>20045.289000000001</v>
      </c>
      <c r="O12" s="10" t="s">
        <v>21</v>
      </c>
      <c r="P12" s="9" t="s">
        <v>22</v>
      </c>
      <c r="Q12" s="10" t="s">
        <v>23</v>
      </c>
      <c r="S12" s="16">
        <v>14805.8</v>
      </c>
      <c r="T12" s="1">
        <v>13609.2</v>
      </c>
      <c r="U12" s="163">
        <f>N12-I12</f>
        <v>58.721000000001368</v>
      </c>
      <c r="V12" s="163"/>
      <c r="W12" s="163"/>
    </row>
    <row r="13" spans="1:23" ht="94.5" customHeight="1">
      <c r="A13" s="13" t="s">
        <v>24</v>
      </c>
      <c r="B13" s="14" t="s">
        <v>25</v>
      </c>
      <c r="C13" s="10" t="s">
        <v>18</v>
      </c>
      <c r="D13" s="10" t="s">
        <v>19</v>
      </c>
      <c r="E13" s="15" t="s">
        <v>20</v>
      </c>
      <c r="F13" s="17">
        <v>42.6</v>
      </c>
      <c r="G13" s="10">
        <v>2022</v>
      </c>
      <c r="H13" s="17">
        <v>0.4</v>
      </c>
      <c r="I13" s="17">
        <f t="shared" ref="I13:N13" si="0">I14+I17+I18</f>
        <v>20.713000000000001</v>
      </c>
      <c r="J13" s="17">
        <f t="shared" si="0"/>
        <v>28.2</v>
      </c>
      <c r="K13" s="17">
        <f t="shared" si="0"/>
        <v>0</v>
      </c>
      <c r="L13" s="17">
        <f t="shared" si="0"/>
        <v>2.5060000000000002</v>
      </c>
      <c r="M13" s="17">
        <f t="shared" si="0"/>
        <v>7.7639999999999993</v>
      </c>
      <c r="N13" s="17">
        <f t="shared" si="0"/>
        <v>26.774999999999999</v>
      </c>
      <c r="O13" s="18" t="s">
        <v>26</v>
      </c>
      <c r="P13" s="9" t="s">
        <v>22</v>
      </c>
      <c r="Q13" s="10" t="s">
        <v>23</v>
      </c>
    </row>
    <row r="14" spans="1:23" ht="94.5" hidden="1" customHeight="1">
      <c r="A14" s="13" t="s">
        <v>16</v>
      </c>
      <c r="B14" s="14" t="s">
        <v>27</v>
      </c>
      <c r="C14" s="10" t="s">
        <v>28</v>
      </c>
      <c r="D14" s="10" t="s">
        <v>29</v>
      </c>
      <c r="E14" s="15" t="s">
        <v>30</v>
      </c>
      <c r="F14" s="10">
        <v>4.2</v>
      </c>
      <c r="G14" s="10">
        <v>2022</v>
      </c>
      <c r="H14" s="10"/>
      <c r="I14" s="10">
        <v>0.61299999999999999</v>
      </c>
      <c r="J14" s="10"/>
      <c r="K14" s="10"/>
      <c r="L14" s="10">
        <f>1.391+1.115</f>
        <v>2.5060000000000002</v>
      </c>
      <c r="M14" s="10">
        <f>4.1+1.564+2.1</f>
        <v>7.7639999999999993</v>
      </c>
      <c r="N14" s="10">
        <f>3.309+7.287+16.179</f>
        <v>26.774999999999999</v>
      </c>
      <c r="O14" s="18" t="s">
        <v>31</v>
      </c>
      <c r="P14" s="18" t="s">
        <v>31</v>
      </c>
      <c r="Q14" s="10" t="s">
        <v>23</v>
      </c>
      <c r="R14" s="1">
        <f>H14+I14+J14+K14+L14+M14+N14</f>
        <v>37.658000000000001</v>
      </c>
      <c r="T14" s="1">
        <f>R14+R17</f>
        <v>86.358000000000004</v>
      </c>
    </row>
    <row r="15" spans="1:23" ht="94.5" hidden="1" customHeight="1">
      <c r="A15" s="13"/>
      <c r="B15" s="19" t="s">
        <v>32</v>
      </c>
      <c r="C15" s="20"/>
      <c r="D15" s="20"/>
      <c r="E15" s="21"/>
      <c r="F15" s="20"/>
      <c r="G15" s="20"/>
      <c r="H15" s="20"/>
      <c r="I15" s="20"/>
      <c r="J15" s="20"/>
      <c r="K15" s="20"/>
      <c r="L15" s="22">
        <f>1.391</f>
        <v>1.391</v>
      </c>
      <c r="M15" s="10">
        <f>4.1+1.564</f>
        <v>5.6639999999999997</v>
      </c>
      <c r="N15" s="10">
        <f>7.287+16.179</f>
        <v>23.465999999999998</v>
      </c>
      <c r="O15" s="18"/>
      <c r="P15" s="18"/>
      <c r="Q15" s="10"/>
      <c r="T15" s="175">
        <f>L15+M15+N15</f>
        <v>30.520999999999997</v>
      </c>
    </row>
    <row r="16" spans="1:23" ht="94.5" hidden="1" customHeight="1">
      <c r="A16" s="13" t="s">
        <v>24</v>
      </c>
      <c r="B16" s="23" t="s">
        <v>33</v>
      </c>
      <c r="C16" s="10" t="s">
        <v>28</v>
      </c>
      <c r="D16" s="10" t="s">
        <v>29</v>
      </c>
      <c r="E16" s="15" t="s">
        <v>34</v>
      </c>
      <c r="F16" s="10"/>
      <c r="G16" s="10">
        <v>2022</v>
      </c>
      <c r="H16" s="10">
        <v>13.75</v>
      </c>
      <c r="I16" s="10">
        <v>24.72</v>
      </c>
      <c r="J16" s="10"/>
      <c r="K16" s="10">
        <v>155.86000000000001</v>
      </c>
      <c r="L16" s="24"/>
      <c r="M16" s="10"/>
      <c r="N16" s="25"/>
      <c r="O16" s="18" t="s">
        <v>31</v>
      </c>
      <c r="P16" s="18" t="s">
        <v>31</v>
      </c>
      <c r="Q16" s="10" t="s">
        <v>23</v>
      </c>
    </row>
    <row r="17" spans="1:20" s="25" customFormat="1" ht="94.5" hidden="1" customHeight="1">
      <c r="A17" s="13" t="s">
        <v>35</v>
      </c>
      <c r="B17" s="26" t="s">
        <v>36</v>
      </c>
      <c r="C17" s="20" t="s">
        <v>28</v>
      </c>
      <c r="D17" s="20" t="s">
        <v>29</v>
      </c>
      <c r="E17" s="21" t="s">
        <v>30</v>
      </c>
      <c r="F17" s="27">
        <v>4.1020000000000003</v>
      </c>
      <c r="G17" s="20">
        <v>2023</v>
      </c>
      <c r="H17" s="20">
        <v>0.4</v>
      </c>
      <c r="I17" s="20">
        <v>20.100000000000001</v>
      </c>
      <c r="J17" s="22">
        <v>28.2</v>
      </c>
      <c r="K17" s="27"/>
      <c r="L17" s="27"/>
      <c r="M17" s="27"/>
      <c r="N17" s="27"/>
      <c r="O17" s="18" t="s">
        <v>31</v>
      </c>
      <c r="P17" s="10" t="s">
        <v>22</v>
      </c>
      <c r="Q17" s="10" t="s">
        <v>23</v>
      </c>
      <c r="R17" s="1">
        <f>H17+I17+J17+K17+L17+M17+N17</f>
        <v>48.7</v>
      </c>
      <c r="T17" s="25">
        <f>R17-H17-I17</f>
        <v>28.200000000000003</v>
      </c>
    </row>
    <row r="18" spans="1:20" s="25" customFormat="1" ht="94.5" hidden="1" customHeight="1">
      <c r="A18" s="13" t="s">
        <v>37</v>
      </c>
      <c r="B18" s="19" t="s">
        <v>38</v>
      </c>
      <c r="C18" s="20" t="s">
        <v>28</v>
      </c>
      <c r="D18" s="20" t="s">
        <v>29</v>
      </c>
      <c r="E18" s="21" t="s">
        <v>30</v>
      </c>
      <c r="F18" s="27">
        <v>5.9584999999999999</v>
      </c>
      <c r="G18" s="20">
        <v>2022</v>
      </c>
      <c r="H18" s="20"/>
      <c r="I18" s="20"/>
      <c r="J18" s="20"/>
      <c r="K18" s="20"/>
      <c r="L18" s="20"/>
      <c r="M18" s="20"/>
      <c r="N18" s="20"/>
      <c r="O18" s="18" t="s">
        <v>31</v>
      </c>
      <c r="P18" s="10" t="s">
        <v>22</v>
      </c>
      <c r="Q18" s="10" t="s">
        <v>23</v>
      </c>
    </row>
    <row r="19" spans="1:20" ht="94.5" hidden="1" customHeight="1">
      <c r="A19" s="13" t="s">
        <v>39</v>
      </c>
      <c r="B19" s="14" t="s">
        <v>40</v>
      </c>
      <c r="C19" s="10" t="s">
        <v>28</v>
      </c>
      <c r="D19" s="10" t="s">
        <v>29</v>
      </c>
      <c r="E19" s="15" t="s">
        <v>41</v>
      </c>
      <c r="F19" s="18">
        <v>77.7</v>
      </c>
      <c r="G19" s="10">
        <v>2023</v>
      </c>
      <c r="H19" s="10"/>
      <c r="I19" s="10"/>
      <c r="J19" s="10"/>
      <c r="K19" s="10"/>
      <c r="L19" s="10"/>
      <c r="M19" s="10"/>
      <c r="N19" s="10"/>
      <c r="O19" s="18" t="s">
        <v>31</v>
      </c>
      <c r="P19" s="10" t="s">
        <v>22</v>
      </c>
      <c r="Q19" s="10" t="s">
        <v>23</v>
      </c>
    </row>
    <row r="20" spans="1:20" ht="94.5" hidden="1" customHeight="1">
      <c r="A20" s="13" t="s">
        <v>37</v>
      </c>
      <c r="B20" s="28" t="s">
        <v>42</v>
      </c>
      <c r="C20" s="10" t="s">
        <v>28</v>
      </c>
      <c r="D20" s="10" t="s">
        <v>29</v>
      </c>
      <c r="E20" s="18" t="s">
        <v>43</v>
      </c>
      <c r="F20" s="18">
        <v>12</v>
      </c>
      <c r="G20" s="18">
        <v>2022</v>
      </c>
      <c r="H20" s="18">
        <v>5</v>
      </c>
      <c r="I20" s="18">
        <v>5</v>
      </c>
      <c r="J20" s="18">
        <v>5</v>
      </c>
      <c r="K20" s="18">
        <v>5</v>
      </c>
      <c r="L20" s="18">
        <v>5</v>
      </c>
      <c r="M20" s="18">
        <v>5</v>
      </c>
      <c r="N20" s="18">
        <v>5</v>
      </c>
      <c r="O20" s="18" t="s">
        <v>31</v>
      </c>
      <c r="P20" s="18" t="s">
        <v>31</v>
      </c>
      <c r="Q20" s="10" t="s">
        <v>23</v>
      </c>
    </row>
    <row r="21" spans="1:20" ht="94.5" customHeight="1">
      <c r="A21" s="4"/>
    </row>
    <row r="22" spans="1:20" ht="94.5" customHeight="1"/>
  </sheetData>
  <mergeCells count="15">
    <mergeCell ref="B11:O11"/>
    <mergeCell ref="A2:Q2"/>
    <mergeCell ref="A3:O3"/>
    <mergeCell ref="A4:O4"/>
    <mergeCell ref="A6:Q6"/>
    <mergeCell ref="A8:A9"/>
    <mergeCell ref="B8:B9"/>
    <mergeCell ref="C8:C9"/>
    <mergeCell ref="D8:D9"/>
    <mergeCell ref="E8:E9"/>
    <mergeCell ref="F8:G8"/>
    <mergeCell ref="H8:N8"/>
    <mergeCell ref="O8:O9"/>
    <mergeCell ref="P8:P9"/>
    <mergeCell ref="Q8:Q9"/>
  </mergeCells>
  <printOptions horizontalCentered="1"/>
  <pageMargins left="0.39370078740157483" right="0.39370078740157483" top="1.1811023622047245" bottom="0.39370078740157483" header="0.31496062992125984" footer="0.51181102362204722"/>
  <pageSetup paperSize="9" scale="67" firstPageNumber="42" orientation="landscape" useFirstPageNumber="1" horizontalDpi="300" verticalDpi="300" r:id="rId1"/>
  <headerFooter>
    <oddHeader>&amp;C&amp;"Times New Roman,обычный"&amp;12&amp;P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J55"/>
  <sheetViews>
    <sheetView view="pageBreakPreview" zoomScale="80" zoomScalePageLayoutView="80" workbookViewId="0">
      <selection activeCell="C25" sqref="C25"/>
    </sheetView>
  </sheetViews>
  <sheetFormatPr defaultColWidth="9.140625" defaultRowHeight="15"/>
  <cols>
    <col min="1" max="1" width="5.28515625" style="29" customWidth="1"/>
    <col min="2" max="2" width="50.7109375" style="29" customWidth="1"/>
    <col min="3" max="3" width="19.140625" style="29" customWidth="1"/>
    <col min="4" max="4" width="14.140625" style="29" customWidth="1"/>
    <col min="5" max="5" width="13.5703125" style="29" customWidth="1"/>
    <col min="6" max="6" width="12.140625" style="29" customWidth="1"/>
    <col min="7" max="7" width="11.85546875" style="29" customWidth="1"/>
    <col min="8" max="8" width="14.5703125" style="29" customWidth="1"/>
    <col min="9" max="9" width="12" style="29" customWidth="1"/>
    <col min="10" max="10" width="14" style="29" customWidth="1"/>
    <col min="11" max="11" width="11.140625" style="29" customWidth="1"/>
    <col min="12" max="16384" width="9.140625" style="29"/>
  </cols>
  <sheetData>
    <row r="1" spans="1:36" s="1" customFormat="1" ht="15.75">
      <c r="A1" s="2" t="str">
        <f>HYPERLINK("#Оглавление!A1","Назад в оглавление")</f>
        <v>Назад в оглавление</v>
      </c>
      <c r="B1" s="30"/>
    </row>
    <row r="2" spans="1:36" ht="33" customHeight="1">
      <c r="A2" s="184" t="s">
        <v>44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31"/>
    </row>
    <row r="3" spans="1:36" ht="16.5" customHeight="1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1"/>
    </row>
    <row r="4" spans="1:36" ht="30.75" customHeight="1">
      <c r="A4" s="188" t="s">
        <v>45</v>
      </c>
      <c r="B4" s="188" t="s">
        <v>46</v>
      </c>
      <c r="C4" s="188" t="s">
        <v>7</v>
      </c>
      <c r="D4" s="188"/>
      <c r="E4" s="188" t="s">
        <v>47</v>
      </c>
      <c r="F4" s="188"/>
      <c r="G4" s="188"/>
      <c r="H4" s="188"/>
      <c r="I4" s="188"/>
      <c r="J4" s="188"/>
      <c r="K4" s="188"/>
    </row>
    <row r="5" spans="1:36" ht="30" customHeight="1">
      <c r="A5" s="188"/>
      <c r="B5" s="188"/>
      <c r="C5" s="7" t="s">
        <v>12</v>
      </c>
      <c r="D5" s="7" t="s">
        <v>13</v>
      </c>
      <c r="E5" s="7" t="s">
        <v>48</v>
      </c>
      <c r="F5" s="7" t="s">
        <v>49</v>
      </c>
      <c r="G5" s="7" t="s">
        <v>50</v>
      </c>
      <c r="H5" s="7" t="s">
        <v>51</v>
      </c>
      <c r="I5" s="7" t="s">
        <v>52</v>
      </c>
      <c r="J5" s="7" t="s">
        <v>53</v>
      </c>
      <c r="K5" s="7" t="s">
        <v>54</v>
      </c>
      <c r="L5" s="33"/>
      <c r="M5" s="33"/>
      <c r="N5" s="33"/>
      <c r="O5" s="33"/>
      <c r="P5" s="33"/>
      <c r="Q5" s="33"/>
    </row>
    <row r="6" spans="1:36" ht="18" customHeight="1">
      <c r="A6" s="166">
        <v>1</v>
      </c>
      <c r="B6" s="166">
        <v>2</v>
      </c>
      <c r="C6" s="166">
        <v>3</v>
      </c>
      <c r="D6" s="166">
        <v>4</v>
      </c>
      <c r="E6" s="166">
        <v>5</v>
      </c>
      <c r="F6" s="166">
        <v>6</v>
      </c>
      <c r="G6" s="166">
        <v>7</v>
      </c>
      <c r="H6" s="166">
        <v>8</v>
      </c>
      <c r="I6" s="166">
        <v>9</v>
      </c>
      <c r="J6" s="166">
        <v>10</v>
      </c>
      <c r="K6" s="166">
        <v>11</v>
      </c>
      <c r="L6" s="33"/>
      <c r="M6" s="33"/>
      <c r="N6" s="33"/>
      <c r="O6" s="33"/>
      <c r="P6" s="33"/>
      <c r="Q6" s="33"/>
    </row>
    <row r="7" spans="1:36" ht="36" customHeight="1">
      <c r="A7" s="7" t="s">
        <v>14</v>
      </c>
      <c r="B7" s="192" t="s">
        <v>15</v>
      </c>
      <c r="C7" s="192"/>
      <c r="D7" s="192"/>
      <c r="E7" s="192"/>
      <c r="F7" s="192"/>
      <c r="G7" s="192"/>
      <c r="H7" s="192"/>
      <c r="I7" s="192"/>
      <c r="J7" s="192"/>
      <c r="K7" s="192"/>
      <c r="L7" s="34"/>
      <c r="M7" s="35"/>
      <c r="N7" s="36"/>
      <c r="O7" s="35"/>
      <c r="P7" s="35"/>
      <c r="Q7" s="33"/>
    </row>
    <row r="8" spans="1:36" ht="23.25" customHeight="1">
      <c r="A8" s="8"/>
      <c r="B8" s="13" t="s">
        <v>55</v>
      </c>
      <c r="C8" s="17"/>
      <c r="D8" s="10"/>
      <c r="E8" s="17">
        <f>SUM(E9:E30)</f>
        <v>0.38</v>
      </c>
      <c r="F8" s="17">
        <f>SUM(F9:F30)</f>
        <v>20.05</v>
      </c>
      <c r="G8" s="17">
        <f>SUM(G9:G30)</f>
        <v>28.198999999999998</v>
      </c>
      <c r="H8" s="17"/>
      <c r="I8" s="17"/>
      <c r="J8" s="17"/>
      <c r="K8" s="17"/>
      <c r="L8" s="33"/>
      <c r="M8" s="33"/>
      <c r="N8" s="33"/>
      <c r="O8" s="33"/>
      <c r="P8" s="33"/>
      <c r="Q8" s="33"/>
    </row>
    <row r="9" spans="1:36" ht="26.25" hidden="1" customHeight="1">
      <c r="A9" s="8" t="s">
        <v>56</v>
      </c>
      <c r="B9" s="37" t="s">
        <v>57</v>
      </c>
      <c r="C9" s="38"/>
      <c r="D9" s="8"/>
      <c r="E9" s="39"/>
      <c r="F9" s="10"/>
      <c r="G9" s="10"/>
      <c r="H9" s="10"/>
      <c r="I9" s="10"/>
      <c r="J9" s="10"/>
      <c r="K9" s="10"/>
    </row>
    <row r="10" spans="1:36" ht="27.75" customHeight="1">
      <c r="A10" s="8" t="s">
        <v>56</v>
      </c>
      <c r="B10" s="37" t="s">
        <v>341</v>
      </c>
      <c r="C10" s="38" t="s">
        <v>23</v>
      </c>
      <c r="D10" s="8">
        <v>2022</v>
      </c>
      <c r="E10" s="39"/>
      <c r="F10" s="40">
        <v>17.544</v>
      </c>
      <c r="G10" s="40">
        <v>16.242999999999999</v>
      </c>
      <c r="H10" s="10"/>
      <c r="I10" s="10"/>
      <c r="J10" s="10"/>
      <c r="K10" s="10"/>
    </row>
    <row r="11" spans="1:36" ht="36" hidden="1" customHeight="1">
      <c r="A11" s="8" t="s">
        <v>58</v>
      </c>
      <c r="B11" s="41" t="s">
        <v>59</v>
      </c>
      <c r="C11" s="38"/>
      <c r="D11" s="8"/>
      <c r="E11" s="39"/>
      <c r="F11" s="10"/>
      <c r="G11" s="10"/>
      <c r="H11" s="10"/>
      <c r="I11" s="10"/>
      <c r="J11" s="10"/>
      <c r="K11" s="10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</row>
    <row r="12" spans="1:36" ht="36" hidden="1" customHeight="1">
      <c r="A12" s="8" t="s">
        <v>60</v>
      </c>
      <c r="B12" s="41" t="s">
        <v>61</v>
      </c>
      <c r="C12" s="38"/>
      <c r="D12" s="8"/>
      <c r="E12" s="39"/>
      <c r="F12" s="10"/>
      <c r="G12" s="10"/>
      <c r="H12" s="10"/>
      <c r="I12" s="10"/>
      <c r="J12" s="10"/>
      <c r="K12" s="10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</row>
    <row r="13" spans="1:36" ht="36" hidden="1" customHeight="1">
      <c r="A13" s="8" t="s">
        <v>62</v>
      </c>
      <c r="B13" s="37" t="s">
        <v>63</v>
      </c>
      <c r="C13" s="40"/>
      <c r="D13" s="8"/>
      <c r="E13" s="42"/>
      <c r="F13" s="10"/>
      <c r="G13" s="10"/>
      <c r="H13" s="10"/>
      <c r="I13" s="10"/>
      <c r="J13" s="10"/>
      <c r="K13" s="10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</row>
    <row r="14" spans="1:36" ht="36" hidden="1" customHeight="1">
      <c r="A14" s="8" t="s">
        <v>64</v>
      </c>
      <c r="B14" s="37" t="s">
        <v>65</v>
      </c>
      <c r="C14" s="40"/>
      <c r="D14" s="8"/>
      <c r="E14" s="39"/>
      <c r="F14" s="10"/>
      <c r="G14" s="10"/>
      <c r="H14" s="10"/>
      <c r="I14" s="10"/>
      <c r="J14" s="10"/>
      <c r="K14" s="10"/>
      <c r="T14" s="33"/>
      <c r="U14" s="43"/>
      <c r="V14" s="34"/>
      <c r="W14" s="35"/>
      <c r="X14" s="36"/>
      <c r="Y14" s="35"/>
      <c r="Z14" s="35"/>
      <c r="AA14" s="35"/>
      <c r="AB14" s="35"/>
      <c r="AC14" s="35"/>
      <c r="AD14" s="35"/>
      <c r="AE14" s="35"/>
      <c r="AF14" s="33"/>
      <c r="AG14" s="33"/>
      <c r="AH14" s="33"/>
      <c r="AI14" s="33"/>
      <c r="AJ14" s="33"/>
    </row>
    <row r="15" spans="1:36" ht="36" hidden="1" customHeight="1">
      <c r="A15" s="8" t="s">
        <v>66</v>
      </c>
      <c r="B15" s="37" t="s">
        <v>67</v>
      </c>
      <c r="C15" s="40"/>
      <c r="D15" s="8"/>
      <c r="E15" s="39"/>
      <c r="F15" s="10"/>
      <c r="G15" s="10"/>
      <c r="H15" s="10"/>
      <c r="I15" s="10"/>
      <c r="J15" s="10"/>
      <c r="K15" s="10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</row>
    <row r="16" spans="1:36" ht="36" hidden="1" customHeight="1">
      <c r="A16" s="8" t="s">
        <v>68</v>
      </c>
      <c r="B16" s="41" t="s">
        <v>69</v>
      </c>
      <c r="C16" s="40"/>
      <c r="D16" s="8"/>
      <c r="E16" s="42"/>
      <c r="F16" s="10"/>
      <c r="G16" s="10"/>
      <c r="H16" s="10"/>
      <c r="I16" s="10"/>
      <c r="J16" s="10"/>
      <c r="K16" s="10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</row>
    <row r="17" spans="1:11" ht="36" hidden="1" customHeight="1">
      <c r="A17" s="8" t="s">
        <v>70</v>
      </c>
      <c r="B17" s="37" t="s">
        <v>71</v>
      </c>
      <c r="C17" s="40"/>
      <c r="D17" s="8"/>
      <c r="E17" s="38"/>
      <c r="F17" s="10"/>
      <c r="G17" s="10"/>
      <c r="H17" s="10"/>
      <c r="I17" s="10"/>
      <c r="J17" s="10"/>
      <c r="K17" s="10"/>
    </row>
    <row r="18" spans="1:11" ht="36" customHeight="1">
      <c r="A18" s="8" t="s">
        <v>72</v>
      </c>
      <c r="B18" s="174" t="s">
        <v>342</v>
      </c>
      <c r="C18" s="40"/>
      <c r="D18" s="173">
        <v>2022</v>
      </c>
      <c r="E18" s="38"/>
      <c r="F18" s="40"/>
      <c r="G18" s="40">
        <v>2.052</v>
      </c>
      <c r="H18" s="10"/>
      <c r="I18" s="10"/>
      <c r="J18" s="10"/>
      <c r="K18" s="10"/>
    </row>
    <row r="19" spans="1:11" ht="36" hidden="1" customHeight="1">
      <c r="A19" s="8" t="s">
        <v>73</v>
      </c>
      <c r="B19" s="37" t="s">
        <v>74</v>
      </c>
      <c r="C19" s="40"/>
      <c r="D19" s="173">
        <v>2022</v>
      </c>
      <c r="E19" s="40"/>
      <c r="F19" s="40"/>
      <c r="G19" s="40"/>
      <c r="H19" s="10"/>
      <c r="I19" s="10"/>
      <c r="J19" s="10"/>
      <c r="K19" s="10"/>
    </row>
    <row r="20" spans="1:11" ht="36" hidden="1" customHeight="1">
      <c r="A20" s="8" t="s">
        <v>75</v>
      </c>
      <c r="B20" s="44" t="s">
        <v>76</v>
      </c>
      <c r="C20" s="40"/>
      <c r="D20" s="173">
        <v>2022</v>
      </c>
      <c r="E20" s="40"/>
      <c r="F20" s="40"/>
      <c r="G20" s="40"/>
      <c r="H20" s="10"/>
      <c r="I20" s="10"/>
      <c r="J20" s="10"/>
      <c r="K20" s="10"/>
    </row>
    <row r="21" spans="1:11" ht="36" hidden="1" customHeight="1">
      <c r="A21" s="8" t="s">
        <v>77</v>
      </c>
      <c r="B21" s="37" t="s">
        <v>78</v>
      </c>
      <c r="C21" s="42"/>
      <c r="D21" s="173">
        <v>2022</v>
      </c>
      <c r="E21" s="39"/>
      <c r="F21" s="40"/>
      <c r="G21" s="40"/>
      <c r="H21" s="10"/>
      <c r="I21" s="10"/>
      <c r="J21" s="10"/>
      <c r="K21" s="10"/>
    </row>
    <row r="22" spans="1:11" ht="36" hidden="1" customHeight="1">
      <c r="A22" s="8" t="s">
        <v>79</v>
      </c>
      <c r="B22" s="37" t="s">
        <v>80</v>
      </c>
      <c r="C22" s="40"/>
      <c r="D22" s="173">
        <v>2022</v>
      </c>
      <c r="E22" s="38"/>
      <c r="F22" s="40"/>
      <c r="G22" s="40"/>
      <c r="H22" s="10"/>
      <c r="I22" s="10"/>
      <c r="J22" s="10"/>
      <c r="K22" s="10"/>
    </row>
    <row r="23" spans="1:11" ht="27.75" hidden="1" customHeight="1">
      <c r="A23" s="8" t="s">
        <v>81</v>
      </c>
      <c r="B23" s="44" t="s">
        <v>82</v>
      </c>
      <c r="C23" s="38"/>
      <c r="D23" s="173">
        <v>2022</v>
      </c>
      <c r="E23" s="45"/>
      <c r="F23" s="40"/>
      <c r="G23" s="40"/>
      <c r="H23" s="10"/>
      <c r="I23" s="10"/>
      <c r="J23" s="10"/>
      <c r="K23" s="10"/>
    </row>
    <row r="24" spans="1:11" ht="36" customHeight="1">
      <c r="A24" s="8" t="s">
        <v>83</v>
      </c>
      <c r="B24" s="37" t="s">
        <v>343</v>
      </c>
      <c r="C24" s="38"/>
      <c r="D24" s="173">
        <v>2022</v>
      </c>
      <c r="E24" s="39"/>
      <c r="F24" s="40"/>
      <c r="G24" s="40">
        <v>0.97199999999999998</v>
      </c>
      <c r="H24" s="10"/>
      <c r="I24" s="10"/>
      <c r="J24" s="10"/>
      <c r="K24" s="10"/>
    </row>
    <row r="25" spans="1:11" ht="36" customHeight="1">
      <c r="A25" s="8" t="s">
        <v>83</v>
      </c>
      <c r="B25" s="37" t="s">
        <v>344</v>
      </c>
      <c r="C25" s="38"/>
      <c r="D25" s="173">
        <v>2022</v>
      </c>
      <c r="E25" s="42"/>
      <c r="F25" s="38">
        <v>2.0430000000000001</v>
      </c>
      <c r="G25" s="10"/>
      <c r="H25" s="10"/>
      <c r="I25" s="10"/>
      <c r="J25" s="10"/>
      <c r="K25" s="10"/>
    </row>
    <row r="26" spans="1:11" ht="36" customHeight="1">
      <c r="A26" s="8" t="s">
        <v>58</v>
      </c>
      <c r="B26" s="37" t="s">
        <v>84</v>
      </c>
      <c r="C26" s="38"/>
      <c r="D26" s="173">
        <v>2022</v>
      </c>
      <c r="E26" s="39"/>
      <c r="F26" s="39"/>
      <c r="G26" s="38">
        <v>8.9320000000000004</v>
      </c>
      <c r="H26" s="10"/>
      <c r="I26" s="10"/>
      <c r="J26" s="10"/>
      <c r="K26" s="10"/>
    </row>
    <row r="27" spans="1:11" ht="36" hidden="1" customHeight="1">
      <c r="A27" s="8" t="s">
        <v>85</v>
      </c>
      <c r="B27" s="37" t="s">
        <v>86</v>
      </c>
      <c r="C27" s="40"/>
      <c r="D27" s="173">
        <v>2022</v>
      </c>
      <c r="E27" s="46"/>
      <c r="F27" s="10"/>
      <c r="G27" s="10"/>
      <c r="H27" s="10"/>
      <c r="I27" s="10"/>
      <c r="J27" s="10"/>
      <c r="K27" s="10"/>
    </row>
    <row r="28" spans="1:11" ht="27.75" hidden="1" customHeight="1">
      <c r="A28" s="8" t="s">
        <v>87</v>
      </c>
      <c r="B28" s="37" t="s">
        <v>88</v>
      </c>
      <c r="C28" s="40"/>
      <c r="D28" s="173">
        <v>2022</v>
      </c>
      <c r="E28" s="42"/>
      <c r="F28" s="10"/>
      <c r="G28" s="10"/>
      <c r="H28" s="10"/>
      <c r="I28" s="10"/>
      <c r="J28" s="10"/>
      <c r="K28" s="10"/>
    </row>
    <row r="29" spans="1:11" ht="29.25" hidden="1" customHeight="1">
      <c r="A29" s="8" t="s">
        <v>89</v>
      </c>
      <c r="B29" s="44" t="s">
        <v>90</v>
      </c>
      <c r="C29" s="40"/>
      <c r="D29" s="173">
        <v>2022</v>
      </c>
      <c r="E29" s="46"/>
      <c r="F29" s="10"/>
      <c r="G29" s="10"/>
      <c r="H29" s="10"/>
      <c r="I29" s="10"/>
      <c r="J29" s="10"/>
      <c r="K29" s="10"/>
    </row>
    <row r="30" spans="1:11" ht="28.5" customHeight="1">
      <c r="A30" s="8" t="s">
        <v>60</v>
      </c>
      <c r="B30" s="44" t="s">
        <v>91</v>
      </c>
      <c r="C30" s="40">
        <v>0.15</v>
      </c>
      <c r="D30" s="173">
        <v>2022</v>
      </c>
      <c r="E30" s="47">
        <v>0.38</v>
      </c>
      <c r="F30" s="40">
        <v>0.46300000000000002</v>
      </c>
      <c r="G30" s="10"/>
      <c r="H30" s="10"/>
      <c r="I30" s="10"/>
      <c r="J30" s="10"/>
      <c r="K30" s="10"/>
    </row>
    <row r="31" spans="1:11" ht="15" customHeight="1">
      <c r="A31" s="34"/>
      <c r="B31" s="48"/>
      <c r="C31" s="49"/>
      <c r="D31" s="36"/>
      <c r="E31" s="49"/>
      <c r="F31" s="36"/>
      <c r="G31" s="36"/>
      <c r="H31" s="36"/>
      <c r="I31" s="36"/>
      <c r="J31" s="36"/>
      <c r="K31" s="36"/>
    </row>
    <row r="32" spans="1:11" ht="24.75" customHeight="1">
      <c r="A32" s="50" t="s">
        <v>92</v>
      </c>
      <c r="B32" s="193" t="s">
        <v>93</v>
      </c>
      <c r="C32" s="193"/>
      <c r="D32" s="193"/>
      <c r="E32" s="193"/>
      <c r="F32" s="193"/>
      <c r="G32" s="193"/>
      <c r="H32" s="193"/>
      <c r="I32" s="193"/>
      <c r="J32" s="193"/>
      <c r="K32" s="193"/>
    </row>
    <row r="33" spans="1:11" ht="15" customHeight="1">
      <c r="A33" s="34"/>
      <c r="B33" s="51"/>
      <c r="C33" s="36"/>
      <c r="D33" s="36"/>
      <c r="E33" s="36"/>
      <c r="F33" s="36"/>
      <c r="G33" s="36"/>
      <c r="H33" s="36"/>
      <c r="I33" s="36"/>
      <c r="J33" s="36"/>
      <c r="K33" s="36"/>
    </row>
    <row r="55" spans="10:10">
      <c r="J55" s="29" t="s">
        <v>94</v>
      </c>
    </row>
  </sheetData>
  <mergeCells count="7">
    <mergeCell ref="B7:K7"/>
    <mergeCell ref="B32:K32"/>
    <mergeCell ref="A2:K2"/>
    <mergeCell ref="A4:A5"/>
    <mergeCell ref="B4:B5"/>
    <mergeCell ref="C4:D4"/>
    <mergeCell ref="E4:K4"/>
  </mergeCells>
  <printOptions horizontalCentered="1"/>
  <pageMargins left="0.39370078740157483" right="0.39370078740157483" top="1.1811023622047245" bottom="0.39370078740157483" header="0.31496062992125984" footer="0.51181102362204722"/>
  <pageSetup paperSize="9" scale="79" firstPageNumber="43" orientation="landscape" useFirstPageNumber="1" horizontalDpi="300" verticalDpi="300" r:id="rId1"/>
  <headerFooter>
    <oddHeader>&amp;C&amp;"Times New Roman,обычный"&amp;12&amp;P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Q16"/>
  <sheetViews>
    <sheetView view="pageBreakPreview" zoomScale="80" zoomScaleNormal="80" zoomScaleSheetLayoutView="80" workbookViewId="0">
      <selection activeCell="L10" sqref="L10:O10"/>
    </sheetView>
  </sheetViews>
  <sheetFormatPr defaultRowHeight="15"/>
  <cols>
    <col min="1" max="1" width="7.28515625" style="132" bestFit="1" customWidth="1"/>
    <col min="2" max="2" width="52" style="132" customWidth="1"/>
    <col min="3" max="3" width="17.5703125" style="132" customWidth="1"/>
    <col min="4" max="4" width="12.42578125" style="132" customWidth="1"/>
    <col min="5" max="5" width="10" style="132" customWidth="1"/>
    <col min="6" max="6" width="11.140625" style="132" customWidth="1"/>
    <col min="7" max="8" width="9.7109375" style="132" customWidth="1"/>
    <col min="9" max="9" width="9.5703125" style="132" customWidth="1"/>
    <col min="10" max="11" width="9.7109375" style="132" customWidth="1"/>
    <col min="12" max="12" width="9.5703125" style="132" customWidth="1"/>
    <col min="13" max="13" width="10.7109375" style="132" customWidth="1"/>
    <col min="14" max="14" width="9.7109375" style="132" customWidth="1"/>
    <col min="15" max="15" width="9.28515625" style="133" customWidth="1"/>
    <col min="16" max="16" width="13.42578125" style="132" customWidth="1"/>
    <col min="17" max="16384" width="9.140625" style="132"/>
  </cols>
  <sheetData>
    <row r="1" spans="1:17" ht="15.75">
      <c r="A1" s="130" t="str">
        <f>HYPERLINK("#Оглавление!A1","Назад в оглавление")</f>
        <v>Назад в оглавление</v>
      </c>
      <c r="B1" s="131"/>
      <c r="C1" s="131"/>
      <c r="D1" s="131"/>
    </row>
    <row r="2" spans="1:17" ht="30.75" customHeight="1">
      <c r="A2" s="195"/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</row>
    <row r="3" spans="1:17" s="134" customFormat="1" ht="40.5" customHeight="1">
      <c r="A3" s="196" t="s">
        <v>320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</row>
    <row r="4" spans="1:17" s="134" customFormat="1" ht="32.25" customHeight="1">
      <c r="A4" s="135"/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</row>
    <row r="5" spans="1:17" s="134" customFormat="1" ht="29.25" customHeight="1">
      <c r="A5" s="197" t="s">
        <v>317</v>
      </c>
      <c r="B5" s="197" t="s">
        <v>3</v>
      </c>
      <c r="C5" s="197" t="s">
        <v>4</v>
      </c>
      <c r="D5" s="197" t="s">
        <v>6</v>
      </c>
      <c r="E5" s="194" t="s">
        <v>318</v>
      </c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7" t="s">
        <v>319</v>
      </c>
    </row>
    <row r="6" spans="1:17" s="134" customFormat="1" ht="29.25" customHeight="1">
      <c r="A6" s="197"/>
      <c r="B6" s="197"/>
      <c r="C6" s="197"/>
      <c r="D6" s="197"/>
      <c r="E6" s="136" t="s">
        <v>183</v>
      </c>
      <c r="F6" s="136" t="s">
        <v>184</v>
      </c>
      <c r="G6" s="136" t="s">
        <v>185</v>
      </c>
      <c r="H6" s="136" t="s">
        <v>186</v>
      </c>
      <c r="I6" s="136" t="s">
        <v>187</v>
      </c>
      <c r="J6" s="136" t="s">
        <v>188</v>
      </c>
      <c r="K6" s="136" t="s">
        <v>189</v>
      </c>
      <c r="L6" s="136" t="s">
        <v>190</v>
      </c>
      <c r="M6" s="136" t="s">
        <v>191</v>
      </c>
      <c r="N6" s="136" t="s">
        <v>192</v>
      </c>
      <c r="O6" s="136" t="s">
        <v>193</v>
      </c>
      <c r="P6" s="197"/>
      <c r="Q6" s="137"/>
    </row>
    <row r="7" spans="1:17" s="134" customFormat="1" ht="19.5" customHeight="1">
      <c r="A7" s="171">
        <v>1</v>
      </c>
      <c r="B7" s="171">
        <v>2</v>
      </c>
      <c r="C7" s="171">
        <v>3</v>
      </c>
      <c r="D7" s="171">
        <v>4</v>
      </c>
      <c r="E7" s="171">
        <v>5</v>
      </c>
      <c r="F7" s="171">
        <v>6</v>
      </c>
      <c r="G7" s="171">
        <v>7</v>
      </c>
      <c r="H7" s="171">
        <v>8</v>
      </c>
      <c r="I7" s="171">
        <v>9</v>
      </c>
      <c r="J7" s="171">
        <v>10</v>
      </c>
      <c r="K7" s="171">
        <v>11</v>
      </c>
      <c r="L7" s="171">
        <v>12</v>
      </c>
      <c r="M7" s="171">
        <v>13</v>
      </c>
      <c r="N7" s="171">
        <v>14</v>
      </c>
      <c r="O7" s="171">
        <v>15</v>
      </c>
      <c r="P7" s="171">
        <v>16</v>
      </c>
      <c r="Q7" s="138"/>
    </row>
    <row r="8" spans="1:17" s="134" customFormat="1" ht="38.25" customHeight="1">
      <c r="A8" s="139" t="s">
        <v>14</v>
      </c>
      <c r="B8" s="194" t="s">
        <v>15</v>
      </c>
      <c r="C8" s="194"/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4"/>
      <c r="P8" s="194"/>
      <c r="Q8" s="137"/>
    </row>
    <row r="9" spans="1:17" s="134" customFormat="1" ht="69" customHeight="1">
      <c r="A9" s="140" t="s">
        <v>16</v>
      </c>
      <c r="B9" s="141" t="s">
        <v>322</v>
      </c>
      <c r="C9" s="142" t="s">
        <v>18</v>
      </c>
      <c r="D9" s="143" t="s">
        <v>20</v>
      </c>
      <c r="E9" s="16">
        <f>6357.268+13609.2</f>
        <v>19966.468000000001</v>
      </c>
      <c r="F9" s="16">
        <f t="shared" ref="F9:O9" si="0">6357.268+13609.2</f>
        <v>19966.468000000001</v>
      </c>
      <c r="G9" s="16">
        <f t="shared" si="0"/>
        <v>19966.468000000001</v>
      </c>
      <c r="H9" s="16">
        <f t="shared" si="0"/>
        <v>19966.468000000001</v>
      </c>
      <c r="I9" s="16">
        <f t="shared" si="0"/>
        <v>19966.468000000001</v>
      </c>
      <c r="J9" s="16">
        <f t="shared" si="0"/>
        <v>19966.468000000001</v>
      </c>
      <c r="K9" s="16">
        <f t="shared" si="0"/>
        <v>19966.468000000001</v>
      </c>
      <c r="L9" s="16">
        <f t="shared" si="0"/>
        <v>19966.468000000001</v>
      </c>
      <c r="M9" s="16">
        <f t="shared" si="0"/>
        <v>19966.468000000001</v>
      </c>
      <c r="N9" s="16">
        <f t="shared" si="0"/>
        <v>19966.468000000001</v>
      </c>
      <c r="O9" s="16">
        <f t="shared" si="0"/>
        <v>19966.468000000001</v>
      </c>
      <c r="P9" s="151">
        <f>O9+20.1</f>
        <v>19986.567999999999</v>
      </c>
      <c r="Q9" s="137"/>
    </row>
    <row r="10" spans="1:17" s="134" customFormat="1" ht="70.5" customHeight="1">
      <c r="A10" s="140" t="s">
        <v>24</v>
      </c>
      <c r="B10" s="141" t="s">
        <v>323</v>
      </c>
      <c r="C10" s="142" t="s">
        <v>18</v>
      </c>
      <c r="D10" s="143" t="s">
        <v>20</v>
      </c>
      <c r="E10" s="152" t="s">
        <v>104</v>
      </c>
      <c r="F10" s="152" t="s">
        <v>104</v>
      </c>
      <c r="G10" s="152" t="s">
        <v>104</v>
      </c>
      <c r="H10" s="152" t="s">
        <v>104</v>
      </c>
      <c r="I10" s="152" t="s">
        <v>104</v>
      </c>
      <c r="J10" s="152" t="s">
        <v>104</v>
      </c>
      <c r="K10" s="152" t="s">
        <v>104</v>
      </c>
      <c r="L10" s="153">
        <v>7.1</v>
      </c>
      <c r="M10" s="153">
        <v>4.9000000000000004</v>
      </c>
      <c r="N10" s="153">
        <v>1.7</v>
      </c>
      <c r="O10" s="153">
        <v>5.6</v>
      </c>
      <c r="P10" s="153">
        <v>20.7</v>
      </c>
      <c r="Q10" s="137"/>
    </row>
    <row r="11" spans="1:17" s="134" customFormat="1" ht="48" hidden="1" customHeight="1">
      <c r="A11" s="144" t="s">
        <v>56</v>
      </c>
      <c r="B11" s="145" t="s">
        <v>27</v>
      </c>
      <c r="C11" s="142" t="s">
        <v>28</v>
      </c>
      <c r="D11" s="143" t="s">
        <v>30</v>
      </c>
      <c r="E11" s="146" t="s">
        <v>104</v>
      </c>
      <c r="F11" s="146" t="s">
        <v>104</v>
      </c>
      <c r="G11" s="146" t="s">
        <v>104</v>
      </c>
      <c r="H11" s="146" t="s">
        <v>104</v>
      </c>
      <c r="I11" s="146" t="s">
        <v>104</v>
      </c>
      <c r="J11" s="146" t="s">
        <v>104</v>
      </c>
      <c r="K11" s="146" t="s">
        <v>104</v>
      </c>
      <c r="L11" s="146" t="s">
        <v>104</v>
      </c>
      <c r="M11" s="146" t="s">
        <v>104</v>
      </c>
      <c r="N11" s="146" t="s">
        <v>104</v>
      </c>
      <c r="O11" s="146" t="s">
        <v>104</v>
      </c>
      <c r="P11" s="146" t="s">
        <v>104</v>
      </c>
    </row>
    <row r="12" spans="1:17" s="134" customFormat="1" ht="60.75" hidden="1" customHeight="1">
      <c r="A12" s="144" t="s">
        <v>56</v>
      </c>
      <c r="B12" s="145" t="s">
        <v>33</v>
      </c>
      <c r="C12" s="142" t="s">
        <v>28</v>
      </c>
      <c r="D12" s="147" t="s">
        <v>34</v>
      </c>
      <c r="E12" s="146" t="s">
        <v>104</v>
      </c>
      <c r="F12" s="146" t="s">
        <v>104</v>
      </c>
      <c r="G12" s="146" t="s">
        <v>104</v>
      </c>
      <c r="H12" s="146" t="s">
        <v>104</v>
      </c>
      <c r="I12" s="146" t="s">
        <v>104</v>
      </c>
      <c r="J12" s="146" t="s">
        <v>104</v>
      </c>
      <c r="K12" s="146" t="s">
        <v>104</v>
      </c>
      <c r="L12" s="146" t="s">
        <v>104</v>
      </c>
      <c r="M12" s="146" t="s">
        <v>104</v>
      </c>
      <c r="N12" s="146" t="s">
        <v>104</v>
      </c>
      <c r="O12" s="146">
        <v>13.75</v>
      </c>
      <c r="P12" s="146">
        <v>13.75</v>
      </c>
    </row>
    <row r="13" spans="1:17" s="134" customFormat="1" ht="58.5" hidden="1" customHeight="1">
      <c r="A13" s="140" t="s">
        <v>35</v>
      </c>
      <c r="B13" s="148" t="s">
        <v>36</v>
      </c>
      <c r="C13" s="142" t="s">
        <v>28</v>
      </c>
      <c r="D13" s="143" t="s">
        <v>30</v>
      </c>
      <c r="E13" s="149" t="s">
        <v>23</v>
      </c>
      <c r="F13" s="149" t="s">
        <v>23</v>
      </c>
      <c r="G13" s="149" t="s">
        <v>23</v>
      </c>
      <c r="H13" s="149" t="s">
        <v>23</v>
      </c>
      <c r="I13" s="149" t="s">
        <v>23</v>
      </c>
      <c r="J13" s="149" t="s">
        <v>23</v>
      </c>
      <c r="K13" s="149" t="s">
        <v>23</v>
      </c>
      <c r="L13" s="149" t="s">
        <v>23</v>
      </c>
      <c r="M13" s="149" t="s">
        <v>23</v>
      </c>
      <c r="N13" s="149" t="s">
        <v>23</v>
      </c>
      <c r="O13" s="149" t="s">
        <v>23</v>
      </c>
      <c r="P13" s="149" t="s">
        <v>23</v>
      </c>
    </row>
    <row r="14" spans="1:17" s="134" customFormat="1" ht="58.5" hidden="1" customHeight="1">
      <c r="A14" s="140" t="s">
        <v>37</v>
      </c>
      <c r="B14" s="141" t="s">
        <v>38</v>
      </c>
      <c r="C14" s="142" t="s">
        <v>28</v>
      </c>
      <c r="D14" s="143" t="s">
        <v>30</v>
      </c>
      <c r="E14" s="149" t="s">
        <v>23</v>
      </c>
      <c r="F14" s="149" t="s">
        <v>23</v>
      </c>
      <c r="G14" s="149" t="s">
        <v>23</v>
      </c>
      <c r="H14" s="149" t="s">
        <v>23</v>
      </c>
      <c r="I14" s="149" t="s">
        <v>23</v>
      </c>
      <c r="J14" s="149" t="s">
        <v>23</v>
      </c>
      <c r="K14" s="149" t="s">
        <v>23</v>
      </c>
      <c r="L14" s="149" t="s">
        <v>23</v>
      </c>
      <c r="M14" s="149" t="s">
        <v>23</v>
      </c>
      <c r="N14" s="149" t="s">
        <v>23</v>
      </c>
      <c r="O14" s="149" t="s">
        <v>23</v>
      </c>
      <c r="P14" s="149" t="s">
        <v>23</v>
      </c>
    </row>
    <row r="15" spans="1:17" s="134" customFormat="1" ht="58.5" hidden="1" customHeight="1">
      <c r="A15" s="140" t="s">
        <v>37</v>
      </c>
      <c r="B15" s="141" t="s">
        <v>40</v>
      </c>
      <c r="C15" s="142" t="s">
        <v>28</v>
      </c>
      <c r="D15" s="143" t="s">
        <v>41</v>
      </c>
      <c r="E15" s="149" t="s">
        <v>23</v>
      </c>
      <c r="F15" s="149" t="s">
        <v>23</v>
      </c>
      <c r="G15" s="149" t="s">
        <v>23</v>
      </c>
      <c r="H15" s="149" t="s">
        <v>23</v>
      </c>
      <c r="I15" s="149" t="s">
        <v>23</v>
      </c>
      <c r="J15" s="149" t="s">
        <v>23</v>
      </c>
      <c r="K15" s="149" t="s">
        <v>23</v>
      </c>
      <c r="L15" s="149" t="s">
        <v>23</v>
      </c>
      <c r="M15" s="149" t="s">
        <v>23</v>
      </c>
      <c r="N15" s="149" t="s">
        <v>23</v>
      </c>
      <c r="O15" s="149" t="s">
        <v>23</v>
      </c>
      <c r="P15" s="149" t="s">
        <v>23</v>
      </c>
    </row>
    <row r="16" spans="1:17" ht="41.25" hidden="1" customHeight="1">
      <c r="A16" s="140" t="s">
        <v>24</v>
      </c>
      <c r="B16" s="150" t="s">
        <v>42</v>
      </c>
      <c r="C16" s="142" t="s">
        <v>28</v>
      </c>
      <c r="D16" s="143" t="s">
        <v>43</v>
      </c>
      <c r="E16" s="149" t="s">
        <v>23</v>
      </c>
      <c r="F16" s="149" t="s">
        <v>23</v>
      </c>
      <c r="G16" s="149" t="s">
        <v>23</v>
      </c>
      <c r="H16" s="149" t="s">
        <v>23</v>
      </c>
      <c r="I16" s="149" t="s">
        <v>23</v>
      </c>
      <c r="J16" s="149" t="s">
        <v>23</v>
      </c>
      <c r="K16" s="149" t="s">
        <v>23</v>
      </c>
      <c r="L16" s="149" t="s">
        <v>23</v>
      </c>
      <c r="M16" s="149" t="s">
        <v>23</v>
      </c>
      <c r="N16" s="143">
        <v>2</v>
      </c>
      <c r="O16" s="143">
        <v>3</v>
      </c>
      <c r="P16" s="143">
        <v>5</v>
      </c>
    </row>
  </sheetData>
  <mergeCells count="9">
    <mergeCell ref="B8:P8"/>
    <mergeCell ref="A2:P2"/>
    <mergeCell ref="A3:P3"/>
    <mergeCell ref="A5:A6"/>
    <mergeCell ref="B5:B6"/>
    <mergeCell ref="C5:C6"/>
    <mergeCell ref="D5:D6"/>
    <mergeCell ref="E5:O5"/>
    <mergeCell ref="P5:P6"/>
  </mergeCells>
  <printOptions horizontalCentered="1"/>
  <pageMargins left="0.39370078740157483" right="0.39370078740157483" top="1.1811023622047245" bottom="0.39370078740157483" header="0.31496062992125984" footer="0.31496062992125984"/>
  <pageSetup paperSize="9" scale="65" firstPageNumber="44" orientation="landscape" useFirstPageNumber="1" r:id="rId1"/>
  <headerFooter>
    <oddHeader>&amp;C&amp;"Times New Roman,обычный"&amp;12&amp;P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W19"/>
  <sheetViews>
    <sheetView view="pageBreakPreview" topLeftCell="A7" zoomScale="80" zoomScalePageLayoutView="80" workbookViewId="0">
      <selection activeCell="S17" sqref="S17"/>
    </sheetView>
  </sheetViews>
  <sheetFormatPr defaultColWidth="9.140625" defaultRowHeight="15"/>
  <cols>
    <col min="1" max="1" width="8.140625" style="52" customWidth="1"/>
    <col min="2" max="2" width="43.7109375" style="52" customWidth="1"/>
    <col min="3" max="3" width="22.7109375" style="52" customWidth="1"/>
    <col min="4" max="4" width="12.7109375" style="52" customWidth="1"/>
    <col min="5" max="5" width="10.42578125" style="52" customWidth="1"/>
    <col min="6" max="6" width="8.7109375" style="52" customWidth="1"/>
    <col min="7" max="7" width="8.85546875" style="52" customWidth="1"/>
    <col min="8" max="8" width="8.7109375" style="52" customWidth="1"/>
    <col min="9" max="9" width="9.7109375" style="52" customWidth="1"/>
    <col min="10" max="13" width="7.7109375" style="52" customWidth="1"/>
    <col min="14" max="14" width="15.7109375" style="52" customWidth="1"/>
    <col min="15" max="15" width="19.5703125" style="52" customWidth="1"/>
    <col min="16" max="16" width="52.140625" style="52" customWidth="1"/>
    <col min="17" max="16384" width="9.140625" style="52"/>
  </cols>
  <sheetData>
    <row r="1" spans="1:23" ht="15.75">
      <c r="A1" s="53" t="str">
        <f>HYPERLINK("#Оглавление!A1","Назад в оглавление")</f>
        <v>Назад в оглавление</v>
      </c>
      <c r="B1" s="54"/>
      <c r="C1" s="54"/>
      <c r="D1" s="54"/>
    </row>
    <row r="2" spans="1:23" s="55" customFormat="1" ht="30.75" customHeight="1">
      <c r="A2" s="201" t="s">
        <v>95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</row>
    <row r="3" spans="1:23" s="55" customFormat="1" ht="12.75" customHeight="1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</row>
    <row r="4" spans="1:23" s="57" customFormat="1" ht="43.5" customHeight="1">
      <c r="A4" s="188" t="s">
        <v>45</v>
      </c>
      <c r="B4" s="188" t="s">
        <v>96</v>
      </c>
      <c r="C4" s="188" t="s">
        <v>97</v>
      </c>
      <c r="D4" s="188" t="s">
        <v>6</v>
      </c>
      <c r="E4" s="188" t="s">
        <v>7</v>
      </c>
      <c r="F4" s="188"/>
      <c r="G4" s="188" t="s">
        <v>98</v>
      </c>
      <c r="H4" s="188"/>
      <c r="I4" s="188"/>
      <c r="J4" s="188"/>
      <c r="K4" s="188"/>
      <c r="L4" s="188"/>
      <c r="M4" s="188"/>
      <c r="N4" s="188" t="s">
        <v>99</v>
      </c>
      <c r="O4" s="188" t="s">
        <v>100</v>
      </c>
      <c r="P4" s="188" t="s">
        <v>101</v>
      </c>
    </row>
    <row r="5" spans="1:23" s="57" customFormat="1" ht="15.75">
      <c r="A5" s="188"/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</row>
    <row r="6" spans="1:23" s="57" customFormat="1" ht="78" customHeight="1">
      <c r="A6" s="188"/>
      <c r="B6" s="188"/>
      <c r="C6" s="188"/>
      <c r="D6" s="188"/>
      <c r="E6" s="7" t="s">
        <v>12</v>
      </c>
      <c r="F6" s="7" t="s">
        <v>13</v>
      </c>
      <c r="G6" s="7">
        <v>2024</v>
      </c>
      <c r="H6" s="7">
        <v>2025</v>
      </c>
      <c r="I6" s="7">
        <v>2026</v>
      </c>
      <c r="J6" s="7">
        <v>2027</v>
      </c>
      <c r="K6" s="7">
        <v>2028</v>
      </c>
      <c r="L6" s="7">
        <v>2029</v>
      </c>
      <c r="M6" s="7">
        <v>2030</v>
      </c>
      <c r="N6" s="188"/>
      <c r="O6" s="188"/>
      <c r="P6" s="188"/>
    </row>
    <row r="7" spans="1:23" s="57" customFormat="1" ht="26.25" customHeight="1">
      <c r="A7" s="7" t="s">
        <v>14</v>
      </c>
      <c r="B7" s="199" t="s">
        <v>15</v>
      </c>
      <c r="C7" s="199"/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99"/>
      <c r="P7" s="199"/>
    </row>
    <row r="8" spans="1:23" s="57" customFormat="1" ht="123" customHeight="1">
      <c r="A8" s="8" t="s">
        <v>16</v>
      </c>
      <c r="B8" s="59" t="s">
        <v>102</v>
      </c>
      <c r="C8" s="60" t="s">
        <v>103</v>
      </c>
      <c r="D8" s="61" t="s">
        <v>20</v>
      </c>
      <c r="E8" s="8">
        <v>4.2</v>
      </c>
      <c r="F8" s="8">
        <v>2022</v>
      </c>
      <c r="G8" s="8" t="s">
        <v>104</v>
      </c>
      <c r="H8" s="63">
        <v>0.61299999999999999</v>
      </c>
      <c r="I8" s="63" t="s">
        <v>104</v>
      </c>
      <c r="J8" s="63" t="s">
        <v>104</v>
      </c>
      <c r="K8" s="63">
        <f>1.391+1.115</f>
        <v>2.5060000000000002</v>
      </c>
      <c r="L8" s="63">
        <f>4.1+1.564+2.1</f>
        <v>7.7639999999999993</v>
      </c>
      <c r="M8" s="63">
        <f>3.309+7.287+16.179</f>
        <v>26.774999999999999</v>
      </c>
      <c r="N8" s="61" t="s">
        <v>105</v>
      </c>
      <c r="O8" s="8" t="s">
        <v>26</v>
      </c>
      <c r="P8" s="14" t="s">
        <v>106</v>
      </c>
    </row>
    <row r="9" spans="1:23" s="57" customFormat="1" ht="36" customHeight="1">
      <c r="A9" s="8" t="s">
        <v>107</v>
      </c>
      <c r="B9" s="200" t="s">
        <v>108</v>
      </c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200"/>
      <c r="N9" s="200"/>
      <c r="O9" s="200"/>
      <c r="P9" s="200"/>
    </row>
    <row r="10" spans="1:23" s="57" customFormat="1" ht="99" customHeight="1">
      <c r="A10" s="8" t="s">
        <v>24</v>
      </c>
      <c r="B10" s="59" t="s">
        <v>109</v>
      </c>
      <c r="C10" s="60" t="s">
        <v>103</v>
      </c>
      <c r="D10" s="61" t="s">
        <v>110</v>
      </c>
      <c r="E10" s="8">
        <v>0</v>
      </c>
      <c r="F10" s="8">
        <v>2022</v>
      </c>
      <c r="G10" s="8">
        <v>13.75</v>
      </c>
      <c r="H10" s="8">
        <v>24.72</v>
      </c>
      <c r="I10" s="8" t="s">
        <v>104</v>
      </c>
      <c r="J10" s="8">
        <f>105.6+50.26</f>
        <v>155.85999999999999</v>
      </c>
      <c r="K10" s="8" t="s">
        <v>104</v>
      </c>
      <c r="L10" s="8" t="s">
        <v>104</v>
      </c>
      <c r="M10" s="8" t="s">
        <v>104</v>
      </c>
      <c r="N10" s="61" t="s">
        <v>105</v>
      </c>
      <c r="O10" s="8" t="s">
        <v>26</v>
      </c>
      <c r="P10" s="59" t="s">
        <v>111</v>
      </c>
      <c r="W10" s="57" t="s">
        <v>94</v>
      </c>
    </row>
    <row r="11" spans="1:23" s="57" customFormat="1" ht="35.25" customHeight="1">
      <c r="A11" s="8" t="s">
        <v>112</v>
      </c>
      <c r="B11" s="200" t="s">
        <v>113</v>
      </c>
      <c r="C11" s="200"/>
      <c r="D11" s="200"/>
      <c r="E11" s="200"/>
      <c r="F11" s="200"/>
      <c r="G11" s="200"/>
      <c r="H11" s="200"/>
      <c r="I11" s="200"/>
      <c r="J11" s="200"/>
      <c r="K11" s="200"/>
      <c r="L11" s="200"/>
      <c r="M11" s="200"/>
      <c r="N11" s="200"/>
      <c r="O11" s="200"/>
      <c r="P11" s="200"/>
    </row>
    <row r="12" spans="1:23" s="57" customFormat="1" ht="80.25" customHeight="1">
      <c r="A12" s="8" t="s">
        <v>35</v>
      </c>
      <c r="B12" s="62" t="s">
        <v>114</v>
      </c>
      <c r="C12" s="60" t="s">
        <v>103</v>
      </c>
      <c r="D12" s="61" t="s">
        <v>20</v>
      </c>
      <c r="E12" s="63">
        <v>4.1020000000000003</v>
      </c>
      <c r="F12" s="8">
        <v>2023</v>
      </c>
      <c r="G12" s="63">
        <v>0.4</v>
      </c>
      <c r="H12" s="63">
        <v>20.05</v>
      </c>
      <c r="I12" s="63">
        <v>28.2</v>
      </c>
      <c r="J12" s="8" t="s">
        <v>104</v>
      </c>
      <c r="K12" s="8" t="s">
        <v>104</v>
      </c>
      <c r="L12" s="8" t="s">
        <v>104</v>
      </c>
      <c r="M12" s="8" t="s">
        <v>104</v>
      </c>
      <c r="N12" s="61" t="s">
        <v>105</v>
      </c>
      <c r="O12" s="8" t="s">
        <v>115</v>
      </c>
      <c r="P12" s="59" t="s">
        <v>111</v>
      </c>
      <c r="W12" s="57" t="s">
        <v>94</v>
      </c>
    </row>
    <row r="13" spans="1:23" s="57" customFormat="1" ht="86.25" customHeight="1">
      <c r="A13" s="8" t="s">
        <v>116</v>
      </c>
      <c r="B13" s="200" t="s">
        <v>345</v>
      </c>
      <c r="C13" s="200"/>
      <c r="D13" s="200"/>
      <c r="E13" s="200"/>
      <c r="F13" s="200"/>
      <c r="G13" s="200"/>
      <c r="H13" s="200"/>
      <c r="I13" s="200"/>
      <c r="J13" s="200"/>
      <c r="K13" s="200"/>
      <c r="L13" s="200"/>
      <c r="M13" s="200"/>
      <c r="N13" s="200"/>
      <c r="O13" s="200"/>
      <c r="P13" s="200"/>
    </row>
    <row r="14" spans="1:23" s="57" customFormat="1" ht="42" hidden="1" customHeight="1">
      <c r="A14" s="8" t="s">
        <v>37</v>
      </c>
      <c r="B14" s="41" t="s">
        <v>117</v>
      </c>
      <c r="C14" s="60" t="s">
        <v>103</v>
      </c>
      <c r="D14" s="61" t="s">
        <v>30</v>
      </c>
      <c r="E14" s="63">
        <v>5.9584999999999999</v>
      </c>
      <c r="F14" s="8">
        <v>2022</v>
      </c>
      <c r="G14" s="8" t="s">
        <v>104</v>
      </c>
      <c r="H14" s="8" t="s">
        <v>104</v>
      </c>
      <c r="I14" s="8" t="s">
        <v>104</v>
      </c>
      <c r="J14" s="8" t="s">
        <v>104</v>
      </c>
      <c r="K14" s="8" t="s">
        <v>104</v>
      </c>
      <c r="L14" s="8" t="s">
        <v>104</v>
      </c>
      <c r="M14" s="8" t="s">
        <v>104</v>
      </c>
      <c r="N14" s="8" t="s">
        <v>118</v>
      </c>
      <c r="O14" s="8" t="s">
        <v>119</v>
      </c>
      <c r="P14" s="8"/>
    </row>
    <row r="15" spans="1:23" s="57" customFormat="1" ht="51.75" hidden="1" customHeight="1">
      <c r="A15" s="8" t="s">
        <v>39</v>
      </c>
      <c r="B15" s="44" t="s">
        <v>120</v>
      </c>
      <c r="C15" s="60" t="s">
        <v>103</v>
      </c>
      <c r="D15" s="61" t="s">
        <v>41</v>
      </c>
      <c r="E15" s="64">
        <v>77.7</v>
      </c>
      <c r="F15" s="8">
        <v>2023</v>
      </c>
      <c r="G15" s="8" t="s">
        <v>104</v>
      </c>
      <c r="H15" s="8" t="s">
        <v>104</v>
      </c>
      <c r="I15" s="8" t="s">
        <v>104</v>
      </c>
      <c r="J15" s="8" t="s">
        <v>104</v>
      </c>
      <c r="K15" s="8" t="s">
        <v>104</v>
      </c>
      <c r="L15" s="8" t="s">
        <v>104</v>
      </c>
      <c r="M15" s="8" t="s">
        <v>104</v>
      </c>
      <c r="N15" s="8" t="s">
        <v>118</v>
      </c>
      <c r="O15" s="8" t="s">
        <v>119</v>
      </c>
      <c r="P15" s="8"/>
    </row>
    <row r="16" spans="1:23" s="57" customFormat="1" ht="73.5" customHeight="1">
      <c r="A16" s="8" t="s">
        <v>37</v>
      </c>
      <c r="B16" s="44" t="s">
        <v>121</v>
      </c>
      <c r="C16" s="60" t="s">
        <v>103</v>
      </c>
      <c r="D16" s="61" t="s">
        <v>20</v>
      </c>
      <c r="E16" s="65">
        <v>43.3</v>
      </c>
      <c r="F16" s="65">
        <v>2023</v>
      </c>
      <c r="G16" s="65">
        <v>29.7</v>
      </c>
      <c r="H16" s="63">
        <v>15.5</v>
      </c>
      <c r="I16" s="63">
        <v>8.5</v>
      </c>
      <c r="J16" s="63">
        <v>11.1</v>
      </c>
      <c r="K16" s="63"/>
      <c r="L16" s="63"/>
      <c r="M16" s="63"/>
      <c r="N16" s="61" t="s">
        <v>105</v>
      </c>
      <c r="O16" s="8" t="s">
        <v>26</v>
      </c>
      <c r="P16" s="59" t="s">
        <v>111</v>
      </c>
    </row>
    <row r="17" spans="1:23" s="57" customFormat="1" ht="47.25" customHeight="1">
      <c r="A17" s="8" t="s">
        <v>122</v>
      </c>
      <c r="B17" s="198" t="s">
        <v>123</v>
      </c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198"/>
      <c r="P17" s="198"/>
      <c r="U17" s="57" t="s">
        <v>316</v>
      </c>
      <c r="W17" s="57" t="s">
        <v>124</v>
      </c>
    </row>
    <row r="18" spans="1:23" ht="81.75" customHeight="1">
      <c r="A18" s="67" t="s">
        <v>39</v>
      </c>
      <c r="B18" s="68" t="s">
        <v>125</v>
      </c>
      <c r="C18" s="69" t="s">
        <v>103</v>
      </c>
      <c r="D18" s="70" t="s">
        <v>126</v>
      </c>
      <c r="E18" s="70">
        <v>12</v>
      </c>
      <c r="F18" s="70">
        <v>2022</v>
      </c>
      <c r="G18" s="70">
        <v>5</v>
      </c>
      <c r="H18" s="70">
        <v>5</v>
      </c>
      <c r="I18" s="70">
        <v>5</v>
      </c>
      <c r="J18" s="70">
        <v>5</v>
      </c>
      <c r="K18" s="70">
        <v>5</v>
      </c>
      <c r="L18" s="70">
        <v>5</v>
      </c>
      <c r="M18" s="70">
        <v>5</v>
      </c>
      <c r="N18" s="71" t="s">
        <v>105</v>
      </c>
      <c r="O18" s="67" t="s">
        <v>26</v>
      </c>
      <c r="P18" s="66" t="s">
        <v>111</v>
      </c>
      <c r="U18" s="52" t="s">
        <v>124</v>
      </c>
    </row>
    <row r="19" spans="1:23" ht="38.25" customHeight="1">
      <c r="A19" s="8" t="s">
        <v>127</v>
      </c>
      <c r="B19" s="198" t="s">
        <v>128</v>
      </c>
      <c r="C19" s="198"/>
      <c r="D19" s="198"/>
      <c r="E19" s="198"/>
      <c r="F19" s="198"/>
      <c r="G19" s="198"/>
      <c r="H19" s="198"/>
      <c r="I19" s="198"/>
      <c r="J19" s="198"/>
      <c r="K19" s="198"/>
      <c r="L19" s="198"/>
      <c r="M19" s="198"/>
      <c r="N19" s="198"/>
      <c r="O19" s="198"/>
      <c r="P19" s="198"/>
    </row>
  </sheetData>
  <mergeCells count="16">
    <mergeCell ref="A2:P2"/>
    <mergeCell ref="A4:A6"/>
    <mergeCell ref="B4:B6"/>
    <mergeCell ref="C4:C6"/>
    <mergeCell ref="D4:D6"/>
    <mergeCell ref="E4:F5"/>
    <mergeCell ref="G4:M5"/>
    <mergeCell ref="N4:N6"/>
    <mergeCell ref="O4:O6"/>
    <mergeCell ref="P4:P6"/>
    <mergeCell ref="B19:P19"/>
    <mergeCell ref="B7:P7"/>
    <mergeCell ref="B9:P9"/>
    <mergeCell ref="B11:P11"/>
    <mergeCell ref="B13:P13"/>
    <mergeCell ref="B17:P17"/>
  </mergeCells>
  <printOptions horizontalCentered="1"/>
  <pageMargins left="0.39370078740157483" right="0.39370078740157483" top="1.1811023622047245" bottom="0.39370078740157483" header="0.31496062992125984" footer="0.51181102362204722"/>
  <pageSetup paperSize="9" scale="53" firstPageNumber="45" orientation="landscape" useFirstPageNumber="1" horizontalDpi="300" verticalDpi="300" r:id="rId1"/>
  <headerFooter>
    <oddHeader>&amp;C&amp;"Times New Roman,обычный"&amp;12&amp;P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U128"/>
  <sheetViews>
    <sheetView tabSelected="1" view="pageBreakPreview" topLeftCell="A104" zoomScale="80" zoomScaleNormal="90" zoomScaleSheetLayoutView="80" zoomScalePageLayoutView="80" workbookViewId="0">
      <selection activeCell="J48" sqref="J48"/>
    </sheetView>
  </sheetViews>
  <sheetFormatPr defaultColWidth="9.140625" defaultRowHeight="15"/>
  <cols>
    <col min="1" max="1" width="6" style="52" customWidth="1"/>
    <col min="2" max="2" width="34.5703125" style="52" hidden="1" customWidth="1"/>
    <col min="3" max="3" width="62.28515625" style="52" customWidth="1"/>
    <col min="4" max="4" width="9.140625" style="52" customWidth="1"/>
    <col min="5" max="5" width="10.140625" style="52" customWidth="1"/>
    <col min="6" max="6" width="20.140625" style="52" customWidth="1"/>
    <col min="7" max="7" width="9.42578125" style="52" customWidth="1"/>
    <col min="8" max="15" width="15.7109375" style="52" customWidth="1"/>
    <col min="16" max="16" width="29.42578125" style="52" customWidth="1"/>
    <col min="17" max="17" width="54.7109375" style="52" customWidth="1"/>
    <col min="18" max="18" width="17.85546875" style="52" customWidth="1"/>
    <col min="19" max="19" width="27" style="52" customWidth="1"/>
    <col min="20" max="20" width="7.7109375" style="72" customWidth="1"/>
    <col min="21" max="21" width="26.7109375" style="52" customWidth="1"/>
    <col min="22" max="16384" width="9.140625" style="52"/>
  </cols>
  <sheetData>
    <row r="1" spans="1:21" ht="18.75" hidden="1" customHeight="1">
      <c r="A1" s="53" t="str">
        <f>HYPERLINK("#Оглавление!A1","Назад в оглавление")</f>
        <v>Назад в оглавление</v>
      </c>
      <c r="B1" s="54"/>
      <c r="C1" s="54"/>
      <c r="D1" s="54"/>
      <c r="E1" s="54"/>
      <c r="F1" s="54"/>
      <c r="G1" s="54"/>
      <c r="H1" s="54"/>
      <c r="I1" s="54"/>
    </row>
    <row r="2" spans="1:21" ht="15" customHeight="1">
      <c r="A2" s="184"/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73"/>
      <c r="Q2" s="73"/>
      <c r="R2" s="73"/>
      <c r="S2" s="73"/>
      <c r="T2" s="73"/>
      <c r="U2" s="73"/>
    </row>
    <row r="3" spans="1:21" s="55" customFormat="1" ht="26.25" customHeight="1">
      <c r="A3" s="187" t="s">
        <v>129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74"/>
      <c r="Q3" s="74"/>
      <c r="R3" s="74"/>
      <c r="S3" s="74"/>
      <c r="T3" s="75"/>
      <c r="U3" s="76"/>
    </row>
    <row r="4" spans="1:21" s="55" customFormat="1" ht="19.5" hidden="1" customHeight="1">
      <c r="A4" s="77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9" t="s">
        <v>130</v>
      </c>
      <c r="P4" s="74"/>
      <c r="Q4" s="74"/>
      <c r="R4" s="74"/>
      <c r="S4" s="74"/>
      <c r="T4" s="75"/>
      <c r="U4" s="76"/>
    </row>
    <row r="5" spans="1:21" s="54" customFormat="1" ht="24" hidden="1" customHeight="1">
      <c r="A5" s="191" t="s">
        <v>45</v>
      </c>
      <c r="B5" s="191" t="s">
        <v>96</v>
      </c>
      <c r="C5" s="191" t="s">
        <v>131</v>
      </c>
      <c r="D5" s="215" t="s">
        <v>132</v>
      </c>
      <c r="E5" s="215"/>
      <c r="F5" s="215"/>
      <c r="G5" s="215"/>
      <c r="H5" s="191" t="s">
        <v>133</v>
      </c>
      <c r="I5" s="191"/>
      <c r="J5" s="191"/>
      <c r="K5" s="191"/>
      <c r="L5" s="191"/>
      <c r="M5" s="191"/>
      <c r="N5" s="191"/>
      <c r="O5" s="191"/>
      <c r="S5" s="81"/>
    </row>
    <row r="6" spans="1:21" s="54" customFormat="1" ht="21" hidden="1" customHeight="1">
      <c r="A6" s="191"/>
      <c r="B6" s="191"/>
      <c r="C6" s="191"/>
      <c r="D6" s="215" t="s">
        <v>134</v>
      </c>
      <c r="E6" s="215"/>
      <c r="F6" s="215"/>
      <c r="G6" s="215"/>
      <c r="H6" s="8">
        <v>2024</v>
      </c>
      <c r="I6" s="8">
        <v>2025</v>
      </c>
      <c r="J6" s="8">
        <v>2026</v>
      </c>
      <c r="K6" s="8">
        <v>2027</v>
      </c>
      <c r="L6" s="8">
        <v>2028</v>
      </c>
      <c r="M6" s="8">
        <v>2029</v>
      </c>
      <c r="N6" s="8">
        <v>2030</v>
      </c>
      <c r="O6" s="8" t="s">
        <v>135</v>
      </c>
      <c r="P6" s="82"/>
      <c r="Q6" s="82"/>
      <c r="R6" s="82"/>
      <c r="S6" s="83"/>
      <c r="T6" s="82"/>
      <c r="U6" s="82"/>
    </row>
    <row r="7" spans="1:21" s="54" customFormat="1" ht="23.25" hidden="1" customHeight="1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12</v>
      </c>
      <c r="N7" s="8">
        <v>14</v>
      </c>
      <c r="O7" s="8">
        <v>15</v>
      </c>
      <c r="P7" s="82"/>
      <c r="Q7" s="82"/>
      <c r="R7" s="82"/>
      <c r="S7" s="83"/>
      <c r="T7" s="82"/>
      <c r="U7" s="82"/>
    </row>
    <row r="8" spans="1:21" ht="49.5" hidden="1" customHeight="1">
      <c r="A8" s="84" t="s">
        <v>14</v>
      </c>
      <c r="B8" s="191" t="s">
        <v>136</v>
      </c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85"/>
      <c r="Q8" s="85"/>
      <c r="R8" s="85"/>
      <c r="S8" s="85"/>
      <c r="T8" s="85"/>
      <c r="U8" s="85"/>
    </row>
    <row r="9" spans="1:21" ht="27.75" hidden="1" customHeight="1">
      <c r="A9" s="84" t="s">
        <v>56</v>
      </c>
      <c r="B9" s="212" t="s">
        <v>137</v>
      </c>
      <c r="C9" s="84" t="s">
        <v>138</v>
      </c>
      <c r="D9" s="84"/>
      <c r="E9" s="84"/>
      <c r="F9" s="84"/>
      <c r="G9" s="84"/>
      <c r="H9" s="86">
        <f t="shared" ref="H9:N9" si="0">SUM(H10:H11)</f>
        <v>180000</v>
      </c>
      <c r="I9" s="86">
        <f t="shared" si="0"/>
        <v>926248</v>
      </c>
      <c r="J9" s="86">
        <f t="shared" si="0"/>
        <v>1321457</v>
      </c>
      <c r="K9" s="86">
        <f t="shared" si="0"/>
        <v>2399870</v>
      </c>
      <c r="L9" s="86">
        <f t="shared" si="0"/>
        <v>3712007</v>
      </c>
      <c r="M9" s="86">
        <f t="shared" si="0"/>
        <v>3198050</v>
      </c>
      <c r="N9" s="86">
        <f t="shared" si="0"/>
        <v>3844557</v>
      </c>
      <c r="O9" s="86">
        <f>SUM(H9:N9)</f>
        <v>15582189</v>
      </c>
      <c r="P9" s="87"/>
      <c r="Q9" s="87"/>
      <c r="R9" s="87"/>
      <c r="S9" s="87"/>
      <c r="T9" s="88"/>
      <c r="U9" s="87"/>
    </row>
    <row r="10" spans="1:21" ht="25.5" hidden="1" customHeight="1">
      <c r="A10" s="84" t="s">
        <v>107</v>
      </c>
      <c r="B10" s="212"/>
      <c r="C10" s="84" t="s">
        <v>139</v>
      </c>
      <c r="D10" s="84"/>
      <c r="E10" s="84"/>
      <c r="F10" s="84"/>
      <c r="G10" s="84"/>
      <c r="H10" s="86"/>
      <c r="I10" s="89"/>
      <c r="J10" s="89"/>
      <c r="K10" s="89">
        <v>1067524</v>
      </c>
      <c r="L10" s="89">
        <v>2287340</v>
      </c>
      <c r="M10" s="89">
        <v>1480000</v>
      </c>
      <c r="N10" s="86">
        <v>1778445.7</v>
      </c>
      <c r="O10" s="86">
        <f>SUM(H10:N10)</f>
        <v>6613309.7000000002</v>
      </c>
      <c r="P10" s="87"/>
      <c r="Q10" s="87"/>
      <c r="R10" s="87"/>
      <c r="S10" s="87"/>
      <c r="T10" s="88"/>
      <c r="U10" s="87"/>
    </row>
    <row r="11" spans="1:21" ht="34.5" hidden="1" customHeight="1">
      <c r="A11" s="84" t="s">
        <v>140</v>
      </c>
      <c r="B11" s="212"/>
      <c r="C11" s="84" t="s">
        <v>141</v>
      </c>
      <c r="D11" s="90">
        <v>828</v>
      </c>
      <c r="E11" s="90" t="s">
        <v>142</v>
      </c>
      <c r="F11" s="90" t="s">
        <v>143</v>
      </c>
      <c r="G11" s="90">
        <v>400</v>
      </c>
      <c r="H11" s="86">
        <v>180000</v>
      </c>
      <c r="I11" s="86">
        <v>926248</v>
      </c>
      <c r="J11" s="86">
        <v>1321457</v>
      </c>
      <c r="K11" s="86">
        <v>1332346</v>
      </c>
      <c r="L11" s="86">
        <v>1424667</v>
      </c>
      <c r="M11" s="86">
        <v>1718050</v>
      </c>
      <c r="N11" s="86">
        <v>2066111.3</v>
      </c>
      <c r="O11" s="86">
        <f>SUM(H11:N11)</f>
        <v>8968879.3000000007</v>
      </c>
      <c r="P11" s="87"/>
      <c r="Q11" s="87"/>
      <c r="R11" s="87"/>
      <c r="S11" s="87"/>
      <c r="T11" s="88"/>
      <c r="U11" s="87"/>
    </row>
    <row r="12" spans="1:21" ht="27" hidden="1" customHeight="1">
      <c r="A12" s="84" t="s">
        <v>56</v>
      </c>
      <c r="B12" s="202" t="s">
        <v>144</v>
      </c>
      <c r="C12" s="84" t="s">
        <v>138</v>
      </c>
      <c r="D12" s="84"/>
      <c r="E12" s="84"/>
      <c r="F12" s="84"/>
      <c r="G12" s="84"/>
      <c r="H12" s="86"/>
      <c r="I12" s="86"/>
      <c r="J12" s="86"/>
      <c r="K12" s="86">
        <f>SUM(K14:K15)</f>
        <v>957447</v>
      </c>
      <c r="L12" s="86">
        <f>SUM(L14:L15)</f>
        <v>957447</v>
      </c>
      <c r="M12" s="86">
        <f>SUM(M14:M15)</f>
        <v>957447</v>
      </c>
      <c r="N12" s="86">
        <f>SUM(N14:N15)</f>
        <v>957447</v>
      </c>
      <c r="O12" s="86">
        <f>SUM(O14:O15)</f>
        <v>3829788</v>
      </c>
      <c r="P12" s="87"/>
      <c r="Q12" s="87"/>
      <c r="R12" s="87"/>
      <c r="S12" s="87"/>
      <c r="T12" s="88"/>
      <c r="U12" s="87"/>
    </row>
    <row r="13" spans="1:21" ht="26.25" hidden="1" customHeight="1">
      <c r="B13" s="202"/>
      <c r="C13" s="84" t="s">
        <v>139</v>
      </c>
      <c r="D13" s="84"/>
      <c r="E13" s="84"/>
      <c r="F13" s="84"/>
      <c r="G13" s="84"/>
      <c r="H13" s="86"/>
      <c r="I13" s="86"/>
      <c r="J13" s="86"/>
      <c r="K13" s="86"/>
      <c r="L13" s="86"/>
      <c r="M13" s="86"/>
      <c r="N13" s="86"/>
      <c r="O13" s="86"/>
      <c r="P13" s="87"/>
      <c r="Q13" s="87"/>
      <c r="R13" s="87"/>
      <c r="S13" s="87"/>
      <c r="T13" s="88"/>
      <c r="U13" s="87"/>
    </row>
    <row r="14" spans="1:21" ht="34.5" hidden="1" customHeight="1">
      <c r="A14" s="84" t="s">
        <v>107</v>
      </c>
      <c r="B14" s="202"/>
      <c r="C14" s="84" t="s">
        <v>141</v>
      </c>
      <c r="D14" s="90">
        <v>828</v>
      </c>
      <c r="E14" s="90" t="s">
        <v>142</v>
      </c>
      <c r="F14" s="90" t="s">
        <v>145</v>
      </c>
      <c r="G14" s="60">
        <v>500</v>
      </c>
      <c r="H14" s="86"/>
      <c r="I14" s="86"/>
      <c r="J14" s="86"/>
      <c r="K14" s="86">
        <v>900000</v>
      </c>
      <c r="L14" s="86">
        <v>900000</v>
      </c>
      <c r="M14" s="86">
        <v>900000</v>
      </c>
      <c r="N14" s="86">
        <v>900000</v>
      </c>
      <c r="O14" s="86">
        <f>SUM(H14:N14)</f>
        <v>3600000</v>
      </c>
      <c r="P14" s="87"/>
      <c r="Q14" s="87"/>
      <c r="R14" s="87"/>
      <c r="S14" s="87"/>
      <c r="T14" s="88"/>
      <c r="U14" s="87"/>
    </row>
    <row r="15" spans="1:21" ht="39" hidden="1" customHeight="1">
      <c r="A15" s="84" t="s">
        <v>140</v>
      </c>
      <c r="B15" s="202"/>
      <c r="C15" s="84" t="s">
        <v>146</v>
      </c>
      <c r="D15" s="84"/>
      <c r="E15" s="84"/>
      <c r="F15" s="84"/>
      <c r="G15" s="84"/>
      <c r="H15" s="84"/>
      <c r="I15" s="86"/>
      <c r="J15" s="86"/>
      <c r="K15" s="86">
        <v>57447</v>
      </c>
      <c r="L15" s="86">
        <v>57447</v>
      </c>
      <c r="M15" s="86">
        <v>57447</v>
      </c>
      <c r="N15" s="86">
        <v>57447</v>
      </c>
      <c r="O15" s="86">
        <f>SUM(H15:N15)</f>
        <v>229788</v>
      </c>
      <c r="P15" s="87"/>
      <c r="Q15" s="87"/>
      <c r="R15" s="87"/>
      <c r="S15" s="87"/>
      <c r="T15" s="88"/>
      <c r="U15" s="87"/>
    </row>
    <row r="16" spans="1:21" ht="27.75" hidden="1" customHeight="1">
      <c r="A16" s="84" t="s">
        <v>56</v>
      </c>
      <c r="B16" s="214" t="s">
        <v>117</v>
      </c>
      <c r="C16" s="84" t="s">
        <v>138</v>
      </c>
      <c r="D16" s="84"/>
      <c r="E16" s="84"/>
      <c r="F16" s="84"/>
      <c r="G16" s="84"/>
      <c r="H16" s="84"/>
      <c r="I16" s="86"/>
      <c r="J16" s="86"/>
      <c r="K16" s="86"/>
      <c r="L16" s="86"/>
      <c r="M16" s="86"/>
      <c r="N16" s="86"/>
      <c r="O16" s="86"/>
      <c r="P16" s="87"/>
      <c r="Q16" s="87"/>
      <c r="R16" s="87"/>
      <c r="S16" s="87"/>
      <c r="T16" s="88"/>
      <c r="U16" s="87"/>
    </row>
    <row r="17" spans="1:21" ht="39" hidden="1" customHeight="1">
      <c r="B17" s="214"/>
      <c r="C17" s="84" t="s">
        <v>139</v>
      </c>
      <c r="D17" s="84"/>
      <c r="E17" s="84"/>
      <c r="F17" s="84"/>
      <c r="G17" s="84"/>
      <c r="H17" s="84"/>
      <c r="I17" s="86"/>
      <c r="J17" s="86"/>
      <c r="K17" s="86"/>
      <c r="L17" s="86"/>
      <c r="M17" s="86"/>
      <c r="N17" s="86"/>
      <c r="O17" s="86"/>
      <c r="P17" s="87"/>
      <c r="Q17" s="87"/>
      <c r="R17" s="87"/>
      <c r="S17" s="87"/>
      <c r="T17" s="88"/>
      <c r="U17" s="87"/>
    </row>
    <row r="18" spans="1:21" ht="24.75" hidden="1" customHeight="1">
      <c r="A18" s="84" t="s">
        <v>107</v>
      </c>
      <c r="B18" s="214"/>
      <c r="C18" s="84" t="s">
        <v>141</v>
      </c>
      <c r="D18" s="90">
        <v>828</v>
      </c>
      <c r="E18" s="90" t="s">
        <v>142</v>
      </c>
      <c r="F18" s="90" t="s">
        <v>145</v>
      </c>
      <c r="G18" s="60">
        <v>500</v>
      </c>
      <c r="H18" s="84"/>
      <c r="I18" s="86"/>
      <c r="J18" s="86"/>
      <c r="K18" s="86"/>
      <c r="L18" s="86"/>
      <c r="M18" s="86"/>
      <c r="N18" s="86"/>
      <c r="O18" s="86"/>
      <c r="P18" s="87"/>
      <c r="Q18" s="87"/>
      <c r="R18" s="87"/>
      <c r="S18" s="87"/>
      <c r="T18" s="88"/>
      <c r="U18" s="87"/>
    </row>
    <row r="19" spans="1:21" ht="39" hidden="1" customHeight="1">
      <c r="A19" s="84" t="s">
        <v>140</v>
      </c>
      <c r="B19" s="214"/>
      <c r="C19" s="84" t="s">
        <v>146</v>
      </c>
      <c r="D19" s="84"/>
      <c r="E19" s="84"/>
      <c r="F19" s="84"/>
      <c r="G19" s="84"/>
      <c r="H19" s="84"/>
      <c r="I19" s="86"/>
      <c r="J19" s="86"/>
      <c r="K19" s="86"/>
      <c r="L19" s="86"/>
      <c r="M19" s="86"/>
      <c r="N19" s="86"/>
      <c r="O19" s="86"/>
      <c r="P19" s="87"/>
      <c r="Q19" s="87"/>
      <c r="R19" s="87"/>
      <c r="S19" s="87"/>
      <c r="T19" s="88"/>
      <c r="U19" s="87"/>
    </row>
    <row r="20" spans="1:21" ht="24.75" hidden="1" customHeight="1">
      <c r="A20" s="84" t="s">
        <v>56</v>
      </c>
      <c r="B20" s="214" t="s">
        <v>120</v>
      </c>
      <c r="C20" s="84" t="s">
        <v>138</v>
      </c>
      <c r="D20" s="84"/>
      <c r="E20" s="84"/>
      <c r="F20" s="84"/>
      <c r="G20" s="84"/>
      <c r="H20" s="84"/>
      <c r="I20" s="86"/>
      <c r="J20" s="86"/>
      <c r="K20" s="86"/>
      <c r="L20" s="86"/>
      <c r="M20" s="86"/>
      <c r="N20" s="86"/>
      <c r="O20" s="86"/>
      <c r="P20" s="87"/>
      <c r="Q20" s="87"/>
      <c r="R20" s="87"/>
      <c r="S20" s="87"/>
      <c r="T20" s="88"/>
      <c r="U20" s="87"/>
    </row>
    <row r="21" spans="1:21" ht="39" hidden="1" customHeight="1">
      <c r="B21" s="214"/>
      <c r="C21" s="84" t="s">
        <v>139</v>
      </c>
      <c r="D21" s="84"/>
      <c r="E21" s="84"/>
      <c r="F21" s="84"/>
      <c r="G21" s="84"/>
      <c r="H21" s="84"/>
      <c r="I21" s="86"/>
      <c r="J21" s="86"/>
      <c r="K21" s="86"/>
      <c r="L21" s="86"/>
      <c r="M21" s="86"/>
      <c r="N21" s="86"/>
      <c r="O21" s="86"/>
      <c r="P21" s="87"/>
      <c r="Q21" s="87"/>
      <c r="R21" s="87"/>
      <c r="S21" s="87"/>
      <c r="T21" s="88"/>
      <c r="U21" s="87"/>
    </row>
    <row r="22" spans="1:21" ht="24.75" hidden="1" customHeight="1">
      <c r="A22" s="84" t="s">
        <v>107</v>
      </c>
      <c r="B22" s="214"/>
      <c r="C22" s="84" t="s">
        <v>141</v>
      </c>
      <c r="D22" s="90">
        <v>828</v>
      </c>
      <c r="E22" s="90" t="s">
        <v>142</v>
      </c>
      <c r="F22" s="90" t="s">
        <v>145</v>
      </c>
      <c r="G22" s="60">
        <v>500</v>
      </c>
      <c r="H22" s="84"/>
      <c r="I22" s="86"/>
      <c r="J22" s="86"/>
      <c r="K22" s="86"/>
      <c r="L22" s="86"/>
      <c r="M22" s="86"/>
      <c r="N22" s="86"/>
      <c r="O22" s="86"/>
      <c r="P22" s="87"/>
      <c r="Q22" s="87"/>
      <c r="R22" s="87"/>
      <c r="S22" s="87"/>
      <c r="T22" s="88"/>
      <c r="U22" s="87"/>
    </row>
    <row r="23" spans="1:21" ht="39" hidden="1" customHeight="1">
      <c r="A23" s="84" t="s">
        <v>140</v>
      </c>
      <c r="B23" s="214"/>
      <c r="C23" s="84" t="s">
        <v>146</v>
      </c>
      <c r="D23" s="84"/>
      <c r="E23" s="84"/>
      <c r="F23" s="84"/>
      <c r="G23" s="84"/>
      <c r="H23" s="84"/>
      <c r="I23" s="86"/>
      <c r="J23" s="86"/>
      <c r="K23" s="86"/>
      <c r="L23" s="86"/>
      <c r="M23" s="86"/>
      <c r="N23" s="91"/>
      <c r="O23" s="86"/>
      <c r="P23" s="87"/>
      <c r="Q23" s="87"/>
      <c r="R23" s="87"/>
      <c r="S23" s="87"/>
      <c r="T23" s="88"/>
      <c r="U23" s="87"/>
    </row>
    <row r="24" spans="1:21" ht="34.5" hidden="1" customHeight="1">
      <c r="A24" s="84"/>
      <c r="B24" s="211" t="s">
        <v>147</v>
      </c>
      <c r="C24" s="84" t="s">
        <v>138</v>
      </c>
      <c r="D24" s="84"/>
      <c r="E24" s="84"/>
      <c r="F24" s="84"/>
      <c r="G24" s="84"/>
      <c r="H24" s="86">
        <f t="shared" ref="H24:N24" si="1">H26</f>
        <v>123699</v>
      </c>
      <c r="I24" s="86">
        <f t="shared" si="1"/>
        <v>250000</v>
      </c>
      <c r="J24" s="86">
        <f t="shared" si="1"/>
        <v>250000</v>
      </c>
      <c r="K24" s="86">
        <f t="shared" si="1"/>
        <v>250000</v>
      </c>
      <c r="L24" s="86">
        <f t="shared" si="1"/>
        <v>250000</v>
      </c>
      <c r="M24" s="86">
        <f t="shared" si="1"/>
        <v>250000</v>
      </c>
      <c r="N24" s="86">
        <f t="shared" si="1"/>
        <v>250000</v>
      </c>
      <c r="O24" s="86">
        <f>SUM(H24:N24)</f>
        <v>1623699</v>
      </c>
      <c r="P24" s="87"/>
      <c r="Q24" s="87"/>
      <c r="R24" s="87"/>
      <c r="S24" s="87"/>
      <c r="T24" s="88"/>
      <c r="U24" s="87"/>
    </row>
    <row r="25" spans="1:21" ht="39" hidden="1" customHeight="1">
      <c r="A25" s="84"/>
      <c r="B25" s="211"/>
      <c r="C25" s="84" t="s">
        <v>139</v>
      </c>
      <c r="D25" s="84"/>
      <c r="E25" s="84"/>
      <c r="F25" s="84"/>
      <c r="G25" s="84"/>
      <c r="H25" s="84"/>
      <c r="I25" s="86"/>
      <c r="J25" s="86"/>
      <c r="K25" s="86"/>
      <c r="L25" s="86"/>
      <c r="M25" s="86"/>
      <c r="N25" s="91"/>
      <c r="O25" s="86"/>
      <c r="P25" s="87"/>
      <c r="Q25" s="87"/>
      <c r="R25" s="87"/>
      <c r="S25" s="87"/>
      <c r="T25" s="88"/>
      <c r="U25" s="87"/>
    </row>
    <row r="26" spans="1:21" ht="39" hidden="1" customHeight="1">
      <c r="A26" s="84"/>
      <c r="B26" s="211"/>
      <c r="C26" s="84" t="s">
        <v>141</v>
      </c>
      <c r="D26" s="90">
        <v>828</v>
      </c>
      <c r="E26" s="90" t="s">
        <v>142</v>
      </c>
      <c r="F26" s="90" t="s">
        <v>148</v>
      </c>
      <c r="G26" s="90">
        <v>400</v>
      </c>
      <c r="H26" s="86">
        <v>123699</v>
      </c>
      <c r="I26" s="86">
        <v>250000</v>
      </c>
      <c r="J26" s="86">
        <v>250000</v>
      </c>
      <c r="K26" s="86">
        <v>250000</v>
      </c>
      <c r="L26" s="86">
        <v>250000</v>
      </c>
      <c r="M26" s="86">
        <v>250000</v>
      </c>
      <c r="N26" s="86">
        <v>250000</v>
      </c>
      <c r="O26" s="86">
        <f>SUM(H26:N26)</f>
        <v>1623699</v>
      </c>
      <c r="P26" s="87"/>
      <c r="Q26" s="87"/>
      <c r="R26" s="87"/>
      <c r="S26" s="87"/>
      <c r="T26" s="88"/>
      <c r="U26" s="87"/>
    </row>
    <row r="27" spans="1:21" ht="39" hidden="1" customHeight="1">
      <c r="A27" s="84"/>
      <c r="B27" s="211"/>
      <c r="C27" s="84" t="s">
        <v>146</v>
      </c>
      <c r="D27" s="84"/>
      <c r="E27" s="84"/>
      <c r="F27" s="84"/>
      <c r="G27" s="84"/>
      <c r="H27" s="84"/>
      <c r="I27" s="86"/>
      <c r="J27" s="86"/>
      <c r="K27" s="86"/>
      <c r="L27" s="86"/>
      <c r="M27" s="86"/>
      <c r="N27" s="91"/>
      <c r="O27" s="86"/>
      <c r="P27" s="87"/>
      <c r="Q27" s="87"/>
      <c r="R27" s="87"/>
      <c r="S27" s="87"/>
      <c r="T27" s="88"/>
      <c r="U27" s="87"/>
    </row>
    <row r="28" spans="1:21" ht="27.75" hidden="1" customHeight="1">
      <c r="A28" s="84" t="s">
        <v>56</v>
      </c>
      <c r="B28" s="212" t="s">
        <v>125</v>
      </c>
      <c r="C28" s="84" t="s">
        <v>138</v>
      </c>
      <c r="D28" s="84"/>
      <c r="E28" s="84"/>
      <c r="F28" s="84"/>
      <c r="G28" s="84"/>
      <c r="H28" s="92">
        <f t="shared" ref="H28:O28" si="2">H29</f>
        <v>94334</v>
      </c>
      <c r="I28" s="92">
        <f t="shared" si="2"/>
        <v>75000</v>
      </c>
      <c r="J28" s="92">
        <f t="shared" si="2"/>
        <v>75000</v>
      </c>
      <c r="K28" s="92">
        <f t="shared" si="2"/>
        <v>75000</v>
      </c>
      <c r="L28" s="92">
        <f t="shared" si="2"/>
        <v>75000</v>
      </c>
      <c r="M28" s="92">
        <f t="shared" si="2"/>
        <v>75000</v>
      </c>
      <c r="N28" s="92">
        <f t="shared" si="2"/>
        <v>75000</v>
      </c>
      <c r="O28" s="92">
        <f t="shared" si="2"/>
        <v>544334</v>
      </c>
      <c r="P28" s="87"/>
      <c r="Q28" s="87"/>
      <c r="R28" s="87"/>
      <c r="S28" s="87"/>
      <c r="T28" s="88"/>
      <c r="U28" s="87"/>
    </row>
    <row r="29" spans="1:21" ht="35.25" hidden="1" customHeight="1">
      <c r="A29" s="84" t="s">
        <v>107</v>
      </c>
      <c r="B29" s="212"/>
      <c r="C29" s="84" t="s">
        <v>141</v>
      </c>
      <c r="D29" s="60">
        <v>828</v>
      </c>
      <c r="E29" s="60" t="s">
        <v>142</v>
      </c>
      <c r="F29" s="60" t="s">
        <v>143</v>
      </c>
      <c r="G29" s="60"/>
      <c r="H29" s="92">
        <f>5317+42526+19000+54035-26544</f>
        <v>94334</v>
      </c>
      <c r="I29" s="93">
        <v>75000</v>
      </c>
      <c r="J29" s="93">
        <v>75000</v>
      </c>
      <c r="K29" s="93">
        <v>75000</v>
      </c>
      <c r="L29" s="93">
        <v>75000</v>
      </c>
      <c r="M29" s="93">
        <v>75000</v>
      </c>
      <c r="N29" s="93">
        <v>75000</v>
      </c>
      <c r="O29" s="86">
        <f>SUM(H29:N29)</f>
        <v>544334</v>
      </c>
      <c r="P29" s="87"/>
      <c r="Q29" s="87"/>
      <c r="R29" s="87"/>
      <c r="S29" s="87"/>
      <c r="T29" s="88"/>
      <c r="U29" s="87"/>
    </row>
    <row r="30" spans="1:21" ht="30.75" hidden="1" customHeight="1">
      <c r="A30" s="213" t="s">
        <v>149</v>
      </c>
      <c r="B30" s="213"/>
      <c r="C30" s="84" t="s">
        <v>138</v>
      </c>
      <c r="D30" s="84"/>
      <c r="E30" s="84"/>
      <c r="F30" s="84"/>
      <c r="G30" s="84"/>
      <c r="H30" s="86">
        <f t="shared" ref="H30:N30" si="3">SUM(H31:H33)</f>
        <v>398033</v>
      </c>
      <c r="I30" s="86">
        <f t="shared" si="3"/>
        <v>1251248</v>
      </c>
      <c r="J30" s="86">
        <f t="shared" si="3"/>
        <v>1646457</v>
      </c>
      <c r="K30" s="86">
        <f t="shared" si="3"/>
        <v>3682317</v>
      </c>
      <c r="L30" s="86">
        <f t="shared" si="3"/>
        <v>4994454</v>
      </c>
      <c r="M30" s="86">
        <f t="shared" si="3"/>
        <v>4480497</v>
      </c>
      <c r="N30" s="86">
        <f t="shared" si="3"/>
        <v>5127004</v>
      </c>
      <c r="O30" s="86">
        <f>SUM(H30:N30)</f>
        <v>21580010</v>
      </c>
      <c r="P30" s="87"/>
      <c r="Q30" s="87"/>
      <c r="R30" s="87"/>
      <c r="S30" s="87"/>
      <c r="T30" s="88"/>
      <c r="U30" s="87"/>
    </row>
    <row r="31" spans="1:21" ht="30" hidden="1" customHeight="1">
      <c r="A31" s="213"/>
      <c r="B31" s="213"/>
      <c r="C31" s="84" t="s">
        <v>139</v>
      </c>
      <c r="D31" s="84"/>
      <c r="E31" s="84"/>
      <c r="F31" s="84"/>
      <c r="G31" s="84"/>
      <c r="H31" s="86">
        <f t="shared" ref="H31:O31" si="4">H10+H13</f>
        <v>0</v>
      </c>
      <c r="I31" s="86">
        <f t="shared" si="4"/>
        <v>0</v>
      </c>
      <c r="J31" s="86">
        <f t="shared" si="4"/>
        <v>0</v>
      </c>
      <c r="K31" s="86">
        <f t="shared" si="4"/>
        <v>1067524</v>
      </c>
      <c r="L31" s="86">
        <f t="shared" si="4"/>
        <v>2287340</v>
      </c>
      <c r="M31" s="86">
        <f t="shared" si="4"/>
        <v>1480000</v>
      </c>
      <c r="N31" s="86">
        <f t="shared" si="4"/>
        <v>1778445.7</v>
      </c>
      <c r="O31" s="86">
        <f t="shared" si="4"/>
        <v>6613309.7000000002</v>
      </c>
    </row>
    <row r="32" spans="1:21" ht="30" hidden="1" customHeight="1">
      <c r="A32" s="213"/>
      <c r="B32" s="213"/>
      <c r="C32" s="84" t="s">
        <v>150</v>
      </c>
      <c r="D32" s="84"/>
      <c r="E32" s="84"/>
      <c r="F32" s="84"/>
      <c r="G32" s="84"/>
      <c r="H32" s="86">
        <f t="shared" ref="H32:N32" si="5">H11+H14+H18+H22+H26+H29</f>
        <v>398033</v>
      </c>
      <c r="I32" s="86">
        <f t="shared" si="5"/>
        <v>1251248</v>
      </c>
      <c r="J32" s="86">
        <f t="shared" si="5"/>
        <v>1646457</v>
      </c>
      <c r="K32" s="86">
        <f t="shared" si="5"/>
        <v>2557346</v>
      </c>
      <c r="L32" s="86">
        <f t="shared" si="5"/>
        <v>2649667</v>
      </c>
      <c r="M32" s="86">
        <f t="shared" si="5"/>
        <v>2943050</v>
      </c>
      <c r="N32" s="86">
        <f t="shared" si="5"/>
        <v>3291111.3</v>
      </c>
      <c r="O32" s="86">
        <f>SUM(H32:N32)</f>
        <v>14736912.300000001</v>
      </c>
    </row>
    <row r="33" spans="1:17" ht="37.5" hidden="1" customHeight="1">
      <c r="A33" s="213"/>
      <c r="B33" s="213"/>
      <c r="C33" s="84" t="s">
        <v>146</v>
      </c>
      <c r="D33" s="84"/>
      <c r="E33" s="84"/>
      <c r="F33" s="84"/>
      <c r="G33" s="84"/>
      <c r="H33" s="86">
        <f t="shared" ref="H33:O33" si="6">H15+H19+H23</f>
        <v>0</v>
      </c>
      <c r="I33" s="86">
        <f t="shared" si="6"/>
        <v>0</v>
      </c>
      <c r="J33" s="86">
        <f t="shared" si="6"/>
        <v>0</v>
      </c>
      <c r="K33" s="86">
        <f t="shared" si="6"/>
        <v>57447</v>
      </c>
      <c r="L33" s="86">
        <f t="shared" si="6"/>
        <v>57447</v>
      </c>
      <c r="M33" s="86">
        <f t="shared" si="6"/>
        <v>57447</v>
      </c>
      <c r="N33" s="86">
        <f t="shared" si="6"/>
        <v>57447</v>
      </c>
      <c r="O33" s="86">
        <f t="shared" si="6"/>
        <v>229788</v>
      </c>
      <c r="Q33" s="52" t="s">
        <v>94</v>
      </c>
    </row>
    <row r="34" spans="1:17" ht="15" customHeight="1">
      <c r="A34" s="82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O34" s="79"/>
    </row>
    <row r="35" spans="1:17" ht="37.5" customHeight="1">
      <c r="A35" s="188" t="s">
        <v>151</v>
      </c>
      <c r="B35" s="188" t="s">
        <v>96</v>
      </c>
      <c r="C35" s="188" t="s">
        <v>152</v>
      </c>
      <c r="D35" s="210" t="s">
        <v>132</v>
      </c>
      <c r="E35" s="210"/>
      <c r="F35" s="210"/>
      <c r="G35" s="210"/>
      <c r="H35" s="188" t="s">
        <v>153</v>
      </c>
      <c r="I35" s="188"/>
      <c r="J35" s="188"/>
      <c r="K35" s="188"/>
      <c r="L35" s="188"/>
      <c r="M35" s="188"/>
      <c r="N35" s="188"/>
      <c r="O35" s="188" t="s">
        <v>135</v>
      </c>
    </row>
    <row r="36" spans="1:17" ht="20.25" customHeight="1">
      <c r="A36" s="188"/>
      <c r="B36" s="188"/>
      <c r="C36" s="188"/>
      <c r="D36" s="210" t="s">
        <v>134</v>
      </c>
      <c r="E36" s="210"/>
      <c r="F36" s="210"/>
      <c r="G36" s="210"/>
      <c r="H36" s="7">
        <v>2024</v>
      </c>
      <c r="I36" s="7">
        <v>2025</v>
      </c>
      <c r="J36" s="7">
        <v>2026</v>
      </c>
      <c r="K36" s="7">
        <v>2027</v>
      </c>
      <c r="L36" s="7">
        <v>2028</v>
      </c>
      <c r="M36" s="7">
        <v>2029</v>
      </c>
      <c r="N36" s="7">
        <v>2030</v>
      </c>
      <c r="O36" s="188"/>
    </row>
    <row r="37" spans="1:17" ht="23.25" customHeight="1">
      <c r="A37" s="7">
        <v>1</v>
      </c>
      <c r="B37" s="7">
        <v>2</v>
      </c>
      <c r="C37" s="7">
        <v>2</v>
      </c>
      <c r="D37" s="7">
        <v>3</v>
      </c>
      <c r="E37" s="7">
        <v>4</v>
      </c>
      <c r="F37" s="7">
        <v>5</v>
      </c>
      <c r="G37" s="7">
        <v>6</v>
      </c>
      <c r="H37" s="7">
        <v>7</v>
      </c>
      <c r="I37" s="7">
        <v>8</v>
      </c>
      <c r="J37" s="7">
        <v>9</v>
      </c>
      <c r="K37" s="7">
        <v>10</v>
      </c>
      <c r="L37" s="7">
        <v>11</v>
      </c>
      <c r="M37" s="7">
        <v>12</v>
      </c>
      <c r="N37" s="7">
        <v>13</v>
      </c>
      <c r="O37" s="7">
        <v>14</v>
      </c>
    </row>
    <row r="38" spans="1:17" ht="29.25" customHeight="1">
      <c r="A38" s="7" t="s">
        <v>14</v>
      </c>
      <c r="B38" s="209" t="s">
        <v>15</v>
      </c>
      <c r="C38" s="209"/>
      <c r="D38" s="209"/>
      <c r="E38" s="209"/>
      <c r="F38" s="209"/>
      <c r="G38" s="209"/>
      <c r="H38" s="209"/>
      <c r="I38" s="209"/>
      <c r="J38" s="209"/>
      <c r="K38" s="209"/>
      <c r="L38" s="209"/>
      <c r="M38" s="209"/>
      <c r="N38" s="209"/>
      <c r="O38" s="209"/>
    </row>
    <row r="39" spans="1:17" ht="30" customHeight="1">
      <c r="A39" s="206" t="s">
        <v>154</v>
      </c>
      <c r="B39" s="95"/>
      <c r="C39" s="199" t="s">
        <v>155</v>
      </c>
      <c r="D39" s="199"/>
      <c r="E39" s="199"/>
      <c r="F39" s="199"/>
      <c r="G39" s="199"/>
      <c r="H39" s="199"/>
      <c r="I39" s="199"/>
      <c r="J39" s="199"/>
      <c r="K39" s="199"/>
      <c r="L39" s="199"/>
      <c r="M39" s="199"/>
      <c r="N39" s="199"/>
      <c r="O39" s="199"/>
    </row>
    <row r="40" spans="1:17" ht="18" customHeight="1">
      <c r="A40" s="207"/>
      <c r="B40" s="191" t="s">
        <v>137</v>
      </c>
      <c r="C40" s="202" t="s">
        <v>156</v>
      </c>
      <c r="D40" s="90">
        <v>828</v>
      </c>
      <c r="E40" s="90" t="s">
        <v>142</v>
      </c>
      <c r="F40" s="90" t="s">
        <v>148</v>
      </c>
      <c r="G40" s="90">
        <v>400</v>
      </c>
      <c r="H40" s="97">
        <f>202849.9+60225.8-60225.8+87000-6000+6734.5+15066</f>
        <v>305650.40000000002</v>
      </c>
      <c r="I40" s="86"/>
      <c r="J40" s="86"/>
      <c r="K40" s="86"/>
      <c r="L40" s="86"/>
      <c r="M40" s="86"/>
      <c r="N40" s="86"/>
      <c r="O40" s="86">
        <f>SUM(H40:N40)</f>
        <v>305650.40000000002</v>
      </c>
      <c r="P40" s="98">
        <f>O40+O41+O50+O51</f>
        <v>15986230.100000001</v>
      </c>
    </row>
    <row r="41" spans="1:17" ht="20.25" customHeight="1">
      <c r="A41" s="207"/>
      <c r="B41" s="191"/>
      <c r="C41" s="202"/>
      <c r="D41" s="99">
        <v>828</v>
      </c>
      <c r="E41" s="99" t="s">
        <v>142</v>
      </c>
      <c r="F41" s="99" t="s">
        <v>157</v>
      </c>
      <c r="G41" s="99">
        <v>400</v>
      </c>
      <c r="H41" s="86"/>
      <c r="I41" s="92">
        <f>291909.3-6201.3-87000+6000-6734.5-15066</f>
        <v>182907.5</v>
      </c>
      <c r="J41" s="100"/>
      <c r="K41" s="100">
        <v>130000</v>
      </c>
      <c r="L41" s="92">
        <v>882532</v>
      </c>
      <c r="M41" s="92">
        <v>6849415</v>
      </c>
      <c r="N41" s="93">
        <v>6905164.5999999996</v>
      </c>
      <c r="O41" s="86">
        <f>SUM(H41:N41)</f>
        <v>14950019.1</v>
      </c>
      <c r="P41" s="98"/>
    </row>
    <row r="42" spans="1:17" ht="31.5">
      <c r="A42" s="207"/>
      <c r="B42" s="191"/>
      <c r="C42" s="84" t="s">
        <v>158</v>
      </c>
      <c r="D42" s="84"/>
      <c r="E42" s="84"/>
      <c r="F42" s="84"/>
      <c r="G42" s="84"/>
      <c r="H42" s="86"/>
      <c r="I42" s="86"/>
      <c r="J42" s="86"/>
      <c r="K42" s="86"/>
      <c r="L42" s="86"/>
      <c r="M42" s="86"/>
      <c r="N42" s="86"/>
      <c r="O42" s="86"/>
    </row>
    <row r="43" spans="1:17" ht="39.75" customHeight="1">
      <c r="A43" s="207"/>
      <c r="B43" s="191"/>
      <c r="C43" s="84" t="s">
        <v>159</v>
      </c>
      <c r="D43" s="84"/>
      <c r="E43" s="84"/>
      <c r="F43" s="84"/>
      <c r="G43" s="84"/>
      <c r="H43" s="8"/>
      <c r="I43" s="8"/>
      <c r="J43" s="86"/>
      <c r="K43" s="86"/>
      <c r="L43" s="86"/>
      <c r="M43" s="86"/>
      <c r="N43" s="86"/>
      <c r="O43" s="86"/>
    </row>
    <row r="44" spans="1:17" ht="21" customHeight="1">
      <c r="A44" s="207"/>
      <c r="B44" s="191"/>
      <c r="C44" s="68" t="s">
        <v>160</v>
      </c>
      <c r="D44" s="84"/>
      <c r="E44" s="84"/>
      <c r="F44" s="84"/>
      <c r="G44" s="84"/>
      <c r="H44" s="8"/>
      <c r="I44" s="8"/>
      <c r="J44" s="8"/>
      <c r="K44" s="8"/>
      <c r="L44" s="8"/>
      <c r="M44" s="8"/>
      <c r="N44" s="8"/>
      <c r="O44" s="101"/>
    </row>
    <row r="45" spans="1:17" ht="69" customHeight="1">
      <c r="A45" s="207"/>
      <c r="B45" s="191"/>
      <c r="C45" s="84" t="s">
        <v>161</v>
      </c>
      <c r="D45" s="84"/>
      <c r="E45" s="84"/>
      <c r="F45" s="84"/>
      <c r="G45" s="84"/>
      <c r="H45" s="8"/>
      <c r="I45" s="8"/>
      <c r="J45" s="8"/>
      <c r="K45" s="8"/>
      <c r="L45" s="8"/>
      <c r="M45" s="8"/>
      <c r="N45" s="8"/>
      <c r="O45" s="101"/>
    </row>
    <row r="46" spans="1:17" ht="53.25" customHeight="1">
      <c r="A46" s="207"/>
      <c r="B46" s="191"/>
      <c r="C46" s="84" t="s">
        <v>162</v>
      </c>
      <c r="D46" s="84"/>
      <c r="E46" s="84"/>
      <c r="F46" s="84"/>
      <c r="G46" s="84"/>
      <c r="H46" s="86"/>
      <c r="I46" s="86"/>
      <c r="J46" s="86"/>
      <c r="K46" s="86"/>
      <c r="L46" s="86"/>
      <c r="M46" s="86"/>
      <c r="N46" s="86"/>
      <c r="O46" s="86"/>
    </row>
    <row r="47" spans="1:17" ht="22.5" customHeight="1">
      <c r="A47" s="207"/>
      <c r="B47" s="191"/>
      <c r="C47" s="84" t="s">
        <v>146</v>
      </c>
      <c r="D47" s="84"/>
      <c r="E47" s="84"/>
      <c r="F47" s="84"/>
      <c r="G47" s="84"/>
      <c r="H47" s="8"/>
      <c r="I47" s="8"/>
      <c r="J47" s="8"/>
      <c r="K47" s="8"/>
      <c r="L47" s="8"/>
      <c r="M47" s="8"/>
      <c r="N47" s="8"/>
      <c r="O47" s="101"/>
    </row>
    <row r="48" spans="1:17" ht="32.25" customHeight="1">
      <c r="A48" s="208"/>
      <c r="B48" s="191"/>
      <c r="C48" s="84" t="s">
        <v>163</v>
      </c>
      <c r="D48" s="84"/>
      <c r="E48" s="84"/>
      <c r="F48" s="84"/>
      <c r="G48" s="84"/>
      <c r="H48" s="8"/>
      <c r="I48" s="8"/>
      <c r="J48" s="8"/>
      <c r="K48" s="8"/>
      <c r="L48" s="8"/>
      <c r="M48" s="8"/>
      <c r="N48" s="8"/>
      <c r="O48" s="101"/>
    </row>
    <row r="49" spans="1:15" ht="29.25" customHeight="1">
      <c r="A49" s="206" t="s">
        <v>164</v>
      </c>
      <c r="B49" s="102"/>
      <c r="C49" s="199" t="s">
        <v>165</v>
      </c>
      <c r="D49" s="199"/>
      <c r="E49" s="199"/>
      <c r="F49" s="199"/>
      <c r="G49" s="199"/>
      <c r="H49" s="199"/>
      <c r="I49" s="199"/>
      <c r="J49" s="199"/>
      <c r="K49" s="199"/>
      <c r="L49" s="199"/>
      <c r="M49" s="199"/>
      <c r="N49" s="199"/>
      <c r="O49" s="199"/>
    </row>
    <row r="50" spans="1:15" ht="26.25" customHeight="1">
      <c r="A50" s="207"/>
      <c r="B50" s="191" t="s">
        <v>137</v>
      </c>
      <c r="C50" s="202" t="s">
        <v>156</v>
      </c>
      <c r="D50" s="90">
        <v>828</v>
      </c>
      <c r="E50" s="90" t="s">
        <v>142</v>
      </c>
      <c r="F50" s="90" t="s">
        <v>148</v>
      </c>
      <c r="G50" s="90">
        <v>400</v>
      </c>
      <c r="H50" s="86">
        <v>88247.8</v>
      </c>
      <c r="I50" s="86"/>
      <c r="J50" s="86"/>
      <c r="K50" s="8"/>
      <c r="L50" s="86"/>
      <c r="M50" s="8"/>
      <c r="N50" s="8"/>
      <c r="O50" s="86">
        <f>SUM(H50:N50)</f>
        <v>88247.8</v>
      </c>
    </row>
    <row r="51" spans="1:15" ht="24" customHeight="1">
      <c r="A51" s="207"/>
      <c r="B51" s="191"/>
      <c r="C51" s="202"/>
      <c r="D51" s="103">
        <v>828</v>
      </c>
      <c r="E51" s="103" t="s">
        <v>142</v>
      </c>
      <c r="F51" s="103" t="s">
        <v>166</v>
      </c>
      <c r="G51" s="103">
        <v>400</v>
      </c>
      <c r="H51" s="86"/>
      <c r="I51" s="86">
        <v>149507.9</v>
      </c>
      <c r="J51" s="86">
        <v>197016</v>
      </c>
      <c r="K51" s="86">
        <v>295788.90000000002</v>
      </c>
      <c r="L51" s="86"/>
      <c r="M51" s="8"/>
      <c r="N51" s="8"/>
      <c r="O51" s="86">
        <f>SUM(H51:N51)</f>
        <v>642312.80000000005</v>
      </c>
    </row>
    <row r="52" spans="1:15" ht="33.75" customHeight="1">
      <c r="A52" s="207"/>
      <c r="B52" s="191"/>
      <c r="C52" s="84" t="s">
        <v>158</v>
      </c>
      <c r="D52" s="84"/>
      <c r="E52" s="84"/>
      <c r="F52" s="84"/>
      <c r="G52" s="84"/>
      <c r="H52" s="8"/>
      <c r="I52" s="8"/>
      <c r="J52" s="8"/>
      <c r="K52" s="8"/>
      <c r="L52" s="8"/>
      <c r="M52" s="8"/>
      <c r="N52" s="8"/>
      <c r="O52" s="101"/>
    </row>
    <row r="53" spans="1:15" ht="33.75" customHeight="1">
      <c r="A53" s="207"/>
      <c r="B53" s="191"/>
      <c r="C53" s="84" t="s">
        <v>159</v>
      </c>
      <c r="D53" s="84"/>
      <c r="E53" s="84"/>
      <c r="F53" s="84"/>
      <c r="G53" s="84"/>
      <c r="H53" s="8"/>
      <c r="I53" s="8"/>
      <c r="J53" s="8"/>
      <c r="K53" s="8"/>
      <c r="L53" s="8"/>
      <c r="M53" s="8"/>
      <c r="N53" s="8"/>
      <c r="O53" s="101"/>
    </row>
    <row r="54" spans="1:15" ht="27.75" customHeight="1">
      <c r="A54" s="207"/>
      <c r="B54" s="191"/>
      <c r="C54" s="68" t="s">
        <v>160</v>
      </c>
      <c r="D54" s="84"/>
      <c r="E54" s="84"/>
      <c r="F54" s="84"/>
      <c r="G54" s="84"/>
      <c r="H54" s="8"/>
      <c r="I54" s="8"/>
      <c r="J54" s="8"/>
      <c r="K54" s="8"/>
      <c r="L54" s="8"/>
      <c r="M54" s="8"/>
      <c r="N54" s="8"/>
      <c r="O54" s="101"/>
    </row>
    <row r="55" spans="1:15" ht="80.25" customHeight="1">
      <c r="A55" s="207"/>
      <c r="B55" s="191"/>
      <c r="C55" s="84" t="s">
        <v>161</v>
      </c>
      <c r="D55" s="84"/>
      <c r="E55" s="84"/>
      <c r="F55" s="84"/>
      <c r="G55" s="84"/>
      <c r="H55" s="8"/>
      <c r="I55" s="8"/>
      <c r="J55" s="8"/>
      <c r="K55" s="8"/>
      <c r="L55" s="8"/>
      <c r="M55" s="8"/>
      <c r="N55" s="8"/>
      <c r="O55" s="101"/>
    </row>
    <row r="56" spans="1:15" ht="50.25" customHeight="1">
      <c r="A56" s="207"/>
      <c r="B56" s="191"/>
      <c r="C56" s="84" t="s">
        <v>162</v>
      </c>
      <c r="D56" s="84"/>
      <c r="E56" s="84"/>
      <c r="F56" s="84"/>
      <c r="G56" s="84"/>
      <c r="H56" s="8"/>
      <c r="I56" s="8"/>
      <c r="J56" s="8"/>
      <c r="K56" s="8"/>
      <c r="L56" s="8"/>
      <c r="M56" s="8"/>
      <c r="N56" s="8"/>
      <c r="O56" s="101"/>
    </row>
    <row r="57" spans="1:15" ht="24" customHeight="1">
      <c r="A57" s="207"/>
      <c r="B57" s="191"/>
      <c r="C57" s="84" t="s">
        <v>146</v>
      </c>
      <c r="D57" s="84"/>
      <c r="E57" s="84"/>
      <c r="F57" s="84"/>
      <c r="G57" s="84"/>
      <c r="H57" s="8"/>
      <c r="I57" s="8"/>
      <c r="J57" s="8"/>
      <c r="K57" s="8"/>
      <c r="L57" s="8"/>
      <c r="M57" s="8"/>
      <c r="N57" s="8"/>
      <c r="O57" s="101"/>
    </row>
    <row r="58" spans="1:15" ht="21.75" customHeight="1">
      <c r="A58" s="208"/>
      <c r="B58" s="191"/>
      <c r="C58" s="84" t="s">
        <v>163</v>
      </c>
      <c r="D58" s="84"/>
      <c r="E58" s="84"/>
      <c r="F58" s="84"/>
      <c r="G58" s="84"/>
      <c r="H58" s="8"/>
      <c r="I58" s="8"/>
      <c r="J58" s="8"/>
      <c r="K58" s="8"/>
      <c r="L58" s="8"/>
      <c r="M58" s="8"/>
      <c r="N58" s="8"/>
      <c r="O58" s="101"/>
    </row>
    <row r="59" spans="1:15" ht="33" customHeight="1">
      <c r="A59" s="203" t="s">
        <v>58</v>
      </c>
      <c r="B59" s="102"/>
      <c r="C59" s="199" t="s">
        <v>167</v>
      </c>
      <c r="D59" s="199"/>
      <c r="E59" s="199"/>
      <c r="F59" s="199"/>
      <c r="G59" s="199"/>
      <c r="H59" s="199"/>
      <c r="I59" s="199"/>
      <c r="J59" s="199"/>
      <c r="K59" s="199"/>
      <c r="L59" s="199"/>
      <c r="M59" s="199"/>
      <c r="N59" s="199"/>
      <c r="O59" s="199"/>
    </row>
    <row r="60" spans="1:15" ht="31.5" customHeight="1">
      <c r="A60" s="204"/>
      <c r="B60" s="191" t="s">
        <v>168</v>
      </c>
      <c r="C60" s="202" t="s">
        <v>156</v>
      </c>
      <c r="D60" s="90">
        <v>828</v>
      </c>
      <c r="E60" s="90" t="s">
        <v>142</v>
      </c>
      <c r="F60" s="90" t="s">
        <v>145</v>
      </c>
      <c r="G60" s="60">
        <v>500</v>
      </c>
      <c r="H60" s="86">
        <v>127912</v>
      </c>
      <c r="I60" s="92"/>
      <c r="J60" s="86"/>
      <c r="K60" s="86"/>
      <c r="L60" s="86"/>
      <c r="M60" s="86"/>
      <c r="N60" s="86"/>
      <c r="O60" s="86">
        <f>SUM(H60:N60)</f>
        <v>127912</v>
      </c>
    </row>
    <row r="61" spans="1:15" ht="30" customHeight="1">
      <c r="A61" s="204"/>
      <c r="B61" s="191"/>
      <c r="C61" s="202"/>
      <c r="D61" s="99">
        <v>828</v>
      </c>
      <c r="E61" s="99" t="s">
        <v>142</v>
      </c>
      <c r="F61" s="99" t="s">
        <v>169</v>
      </c>
      <c r="G61" s="103">
        <v>500</v>
      </c>
      <c r="H61" s="86"/>
      <c r="I61" s="176">
        <v>806623.8</v>
      </c>
      <c r="J61" s="176">
        <v>735184.4</v>
      </c>
      <c r="K61" s="86"/>
      <c r="L61" s="86"/>
      <c r="M61" s="86"/>
      <c r="N61" s="86"/>
      <c r="O61" s="86">
        <f>SUM(H61:N61)</f>
        <v>1541808.2000000002</v>
      </c>
    </row>
    <row r="62" spans="1:15" ht="41.25" customHeight="1">
      <c r="A62" s="204"/>
      <c r="B62" s="191"/>
      <c r="C62" s="84" t="s">
        <v>158</v>
      </c>
      <c r="D62" s="84"/>
      <c r="E62" s="84"/>
      <c r="F62" s="84"/>
      <c r="G62" s="84"/>
      <c r="H62" s="8"/>
      <c r="I62" s="8"/>
      <c r="J62" s="86"/>
      <c r="K62" s="86"/>
      <c r="L62" s="86"/>
      <c r="M62" s="86"/>
      <c r="N62" s="86"/>
      <c r="O62" s="86"/>
    </row>
    <row r="63" spans="1:15" ht="41.25" customHeight="1">
      <c r="A63" s="204"/>
      <c r="B63" s="191"/>
      <c r="C63" s="84" t="s">
        <v>159</v>
      </c>
      <c r="D63" s="84"/>
      <c r="E63" s="84"/>
      <c r="F63" s="84"/>
      <c r="G63" s="84"/>
      <c r="H63" s="8"/>
      <c r="I63" s="8"/>
      <c r="J63" s="86"/>
      <c r="K63" s="86"/>
      <c r="L63" s="86"/>
      <c r="M63" s="86"/>
      <c r="N63" s="86"/>
      <c r="O63" s="86"/>
    </row>
    <row r="64" spans="1:15" ht="25.5" hidden="1" customHeight="1">
      <c r="A64" s="204"/>
      <c r="B64" s="191"/>
      <c r="C64" s="202" t="s">
        <v>160</v>
      </c>
      <c r="D64" s="90">
        <v>828</v>
      </c>
      <c r="E64" s="90" t="s">
        <v>142</v>
      </c>
      <c r="F64" s="90" t="s">
        <v>145</v>
      </c>
      <c r="G64" s="60">
        <v>500</v>
      </c>
      <c r="H64" s="86">
        <f>H60</f>
        <v>127912</v>
      </c>
      <c r="I64" s="86"/>
      <c r="J64" s="8"/>
      <c r="K64" s="86"/>
      <c r="L64" s="86"/>
      <c r="M64" s="86"/>
      <c r="N64" s="86"/>
      <c r="O64" s="86">
        <f>SUM(H64:N64)</f>
        <v>127912</v>
      </c>
    </row>
    <row r="65" spans="1:15" ht="31.5" customHeight="1">
      <c r="A65" s="204"/>
      <c r="B65" s="191"/>
      <c r="C65" s="202"/>
      <c r="D65" s="99">
        <v>828</v>
      </c>
      <c r="E65" s="99" t="s">
        <v>142</v>
      </c>
      <c r="F65" s="99" t="s">
        <v>169</v>
      </c>
      <c r="G65" s="103">
        <v>500</v>
      </c>
      <c r="H65" s="86">
        <f>H60</f>
        <v>127912</v>
      </c>
      <c r="I65" s="86">
        <f>I61</f>
        <v>806623.8</v>
      </c>
      <c r="J65" s="86">
        <f>J61</f>
        <v>735184.4</v>
      </c>
      <c r="K65" s="86"/>
      <c r="L65" s="86"/>
      <c r="M65" s="86"/>
      <c r="N65" s="86"/>
      <c r="O65" s="86">
        <f>SUM(H65:N65)</f>
        <v>1669720.2000000002</v>
      </c>
    </row>
    <row r="66" spans="1:15" ht="75" customHeight="1">
      <c r="A66" s="204"/>
      <c r="B66" s="191"/>
      <c r="C66" s="84" t="s">
        <v>161</v>
      </c>
      <c r="D66" s="84"/>
      <c r="E66" s="84"/>
      <c r="F66" s="84"/>
      <c r="G66" s="84"/>
      <c r="H66" s="8"/>
      <c r="I66" s="8"/>
      <c r="J66" s="8"/>
      <c r="K66" s="8"/>
      <c r="L66" s="8"/>
      <c r="M66" s="8"/>
      <c r="N66" s="8"/>
      <c r="O66" s="101"/>
    </row>
    <row r="67" spans="1:15" ht="55.5" customHeight="1">
      <c r="A67" s="204"/>
      <c r="B67" s="191"/>
      <c r="C67" s="84" t="s">
        <v>162</v>
      </c>
      <c r="D67" s="84"/>
      <c r="E67" s="84"/>
      <c r="F67" s="84"/>
      <c r="G67" s="84"/>
      <c r="H67" s="8"/>
      <c r="I67" s="8"/>
      <c r="J67" s="8"/>
      <c r="K67" s="8"/>
      <c r="L67" s="8"/>
      <c r="M67" s="8"/>
      <c r="N67" s="8"/>
      <c r="O67" s="101"/>
    </row>
    <row r="68" spans="1:15" ht="24" hidden="1" customHeight="1">
      <c r="A68" s="204"/>
      <c r="B68" s="191"/>
      <c r="C68" s="159" t="s">
        <v>321</v>
      </c>
      <c r="D68" s="159"/>
      <c r="E68" s="159"/>
      <c r="F68" s="159"/>
      <c r="G68" s="159"/>
      <c r="H68" s="160">
        <v>9627.7999999999902</v>
      </c>
      <c r="I68" s="161">
        <v>53231</v>
      </c>
      <c r="J68" s="161">
        <v>48411.5</v>
      </c>
      <c r="K68" s="160"/>
      <c r="L68" s="160"/>
      <c r="M68" s="160"/>
      <c r="N68" s="160"/>
      <c r="O68" s="86">
        <f>SUM(H68:N68)</f>
        <v>111270.29999999999</v>
      </c>
    </row>
    <row r="69" spans="1:15" ht="27.75" customHeight="1">
      <c r="A69" s="204"/>
      <c r="B69" s="191"/>
      <c r="C69" s="84" t="s">
        <v>146</v>
      </c>
      <c r="D69" s="84"/>
      <c r="E69" s="84"/>
      <c r="F69" s="84"/>
      <c r="G69" s="84"/>
      <c r="H69" s="86">
        <f>H64+H68</f>
        <v>137539.79999999999</v>
      </c>
      <c r="I69" s="92">
        <f>I65+I68</f>
        <v>859854.8</v>
      </c>
      <c r="J69" s="92">
        <f>J65+J68</f>
        <v>783595.9</v>
      </c>
      <c r="K69" s="86"/>
      <c r="L69" s="86"/>
      <c r="M69" s="86"/>
      <c r="N69" s="86"/>
      <c r="O69" s="86">
        <f>SUM(H69:N69)</f>
        <v>1780990.5</v>
      </c>
    </row>
    <row r="70" spans="1:15" ht="34.5" customHeight="1">
      <c r="A70" s="205"/>
      <c r="B70" s="191"/>
      <c r="C70" s="84" t="s">
        <v>163</v>
      </c>
      <c r="D70" s="84"/>
      <c r="E70" s="84"/>
      <c r="F70" s="84"/>
      <c r="G70" s="84"/>
      <c r="H70" s="8"/>
      <c r="I70" s="8"/>
      <c r="J70" s="8"/>
      <c r="K70" s="8"/>
      <c r="L70" s="8"/>
      <c r="M70" s="8"/>
      <c r="N70" s="8"/>
      <c r="O70" s="101"/>
    </row>
    <row r="71" spans="1:15" ht="27" hidden="1" customHeight="1">
      <c r="A71" s="96" t="s">
        <v>60</v>
      </c>
      <c r="B71" s="102"/>
      <c r="C71" s="199" t="s">
        <v>170</v>
      </c>
      <c r="D71" s="199"/>
      <c r="E71" s="199"/>
      <c r="F71" s="199"/>
      <c r="G71" s="199"/>
      <c r="H71" s="199"/>
      <c r="I71" s="199"/>
      <c r="J71" s="199"/>
      <c r="K71" s="199"/>
      <c r="L71" s="199"/>
      <c r="M71" s="199"/>
      <c r="N71" s="199"/>
      <c r="O71" s="199"/>
    </row>
    <row r="72" spans="1:15" ht="27" hidden="1" customHeight="1">
      <c r="A72" s="96"/>
      <c r="B72" s="191" t="s">
        <v>117</v>
      </c>
      <c r="C72" s="84" t="s">
        <v>156</v>
      </c>
      <c r="D72" s="90">
        <v>828</v>
      </c>
      <c r="E72" s="90" t="s">
        <v>142</v>
      </c>
      <c r="F72" s="90" t="s">
        <v>145</v>
      </c>
      <c r="G72" s="60">
        <v>500</v>
      </c>
      <c r="H72" s="8">
        <f t="shared" ref="H72:O72" si="7">H18</f>
        <v>0</v>
      </c>
      <c r="I72" s="86">
        <f t="shared" si="7"/>
        <v>0</v>
      </c>
      <c r="J72" s="86">
        <f t="shared" si="7"/>
        <v>0</v>
      </c>
      <c r="K72" s="86">
        <f t="shared" si="7"/>
        <v>0</v>
      </c>
      <c r="L72" s="86">
        <f t="shared" si="7"/>
        <v>0</v>
      </c>
      <c r="M72" s="86">
        <f t="shared" si="7"/>
        <v>0</v>
      </c>
      <c r="N72" s="86">
        <f t="shared" si="7"/>
        <v>0</v>
      </c>
      <c r="O72" s="86">
        <f t="shared" si="7"/>
        <v>0</v>
      </c>
    </row>
    <row r="73" spans="1:15" ht="31.5" hidden="1">
      <c r="A73" s="96"/>
      <c r="B73" s="191"/>
      <c r="C73" s="84" t="s">
        <v>158</v>
      </c>
      <c r="D73" s="84"/>
      <c r="E73" s="84"/>
      <c r="F73" s="84"/>
      <c r="G73" s="84"/>
      <c r="H73" s="8"/>
      <c r="I73" s="8"/>
      <c r="J73" s="8"/>
      <c r="K73" s="8"/>
      <c r="L73" s="8"/>
      <c r="M73" s="8"/>
      <c r="N73" s="8"/>
      <c r="O73" s="8"/>
    </row>
    <row r="74" spans="1:15" ht="31.5" hidden="1">
      <c r="A74" s="96"/>
      <c r="B74" s="191"/>
      <c r="C74" s="84" t="s">
        <v>159</v>
      </c>
      <c r="D74" s="84"/>
      <c r="E74" s="84"/>
      <c r="F74" s="84"/>
      <c r="G74" s="84"/>
      <c r="H74" s="8"/>
      <c r="I74" s="8"/>
      <c r="J74" s="8"/>
      <c r="K74" s="8"/>
      <c r="L74" s="8"/>
      <c r="M74" s="8"/>
      <c r="N74" s="8"/>
      <c r="O74" s="8"/>
    </row>
    <row r="75" spans="1:15" ht="22.5" hidden="1" customHeight="1">
      <c r="A75" s="96"/>
      <c r="B75" s="191"/>
      <c r="C75" s="68" t="s">
        <v>160</v>
      </c>
      <c r="D75" s="90">
        <v>828</v>
      </c>
      <c r="E75" s="90" t="s">
        <v>142</v>
      </c>
      <c r="F75" s="90" t="s">
        <v>145</v>
      </c>
      <c r="G75" s="60">
        <v>500</v>
      </c>
      <c r="H75" s="8"/>
      <c r="I75" s="8"/>
      <c r="J75" s="8"/>
      <c r="K75" s="8"/>
      <c r="L75" s="8"/>
      <c r="M75" s="8"/>
      <c r="N75" s="8"/>
      <c r="O75" s="101"/>
    </row>
    <row r="76" spans="1:15" ht="63" hidden="1">
      <c r="A76" s="96"/>
      <c r="B76" s="191"/>
      <c r="C76" s="84" t="s">
        <v>161</v>
      </c>
      <c r="D76" s="84"/>
      <c r="E76" s="84"/>
      <c r="F76" s="84"/>
      <c r="G76" s="84"/>
      <c r="H76" s="8"/>
      <c r="I76" s="8"/>
      <c r="J76" s="8"/>
      <c r="K76" s="8"/>
      <c r="L76" s="8"/>
      <c r="M76" s="8"/>
      <c r="N76" s="8"/>
      <c r="O76" s="101"/>
    </row>
    <row r="77" spans="1:15" ht="47.25" hidden="1">
      <c r="A77" s="96"/>
      <c r="B77" s="191"/>
      <c r="C77" s="84" t="s">
        <v>162</v>
      </c>
      <c r="D77" s="84"/>
      <c r="E77" s="84"/>
      <c r="F77" s="84"/>
      <c r="G77" s="84"/>
      <c r="H77" s="8"/>
      <c r="I77" s="8"/>
      <c r="J77" s="8"/>
      <c r="K77" s="8"/>
      <c r="L77" s="8"/>
      <c r="M77" s="8"/>
      <c r="N77" s="8"/>
      <c r="O77" s="101"/>
    </row>
    <row r="78" spans="1:15" ht="38.25" hidden="1" customHeight="1">
      <c r="A78" s="96"/>
      <c r="B78" s="191"/>
      <c r="C78" s="84" t="s">
        <v>146</v>
      </c>
      <c r="D78" s="84"/>
      <c r="E78" s="84"/>
      <c r="F78" s="84"/>
      <c r="G78" s="84"/>
      <c r="H78" s="8">
        <f t="shared" ref="H78:O78" si="8">H19</f>
        <v>0</v>
      </c>
      <c r="I78" s="86">
        <f t="shared" si="8"/>
        <v>0</v>
      </c>
      <c r="J78" s="86">
        <f t="shared" si="8"/>
        <v>0</v>
      </c>
      <c r="K78" s="86">
        <f t="shared" si="8"/>
        <v>0</v>
      </c>
      <c r="L78" s="86">
        <f t="shared" si="8"/>
        <v>0</v>
      </c>
      <c r="M78" s="86">
        <f t="shared" si="8"/>
        <v>0</v>
      </c>
      <c r="N78" s="86">
        <f t="shared" si="8"/>
        <v>0</v>
      </c>
      <c r="O78" s="86">
        <f t="shared" si="8"/>
        <v>0</v>
      </c>
    </row>
    <row r="79" spans="1:15" ht="27" hidden="1" customHeight="1">
      <c r="A79" s="96"/>
      <c r="B79" s="191"/>
      <c r="C79" s="84" t="s">
        <v>163</v>
      </c>
      <c r="D79" s="84"/>
      <c r="E79" s="84"/>
      <c r="F79" s="84"/>
      <c r="G79" s="84"/>
      <c r="H79" s="8"/>
      <c r="I79" s="8"/>
      <c r="J79" s="8"/>
      <c r="K79" s="8"/>
      <c r="L79" s="8"/>
      <c r="M79" s="8"/>
      <c r="N79" s="8"/>
      <c r="O79" s="101"/>
    </row>
    <row r="80" spans="1:15" ht="27" hidden="1" customHeight="1">
      <c r="A80" s="96" t="s">
        <v>62</v>
      </c>
      <c r="B80" s="102"/>
      <c r="C80" s="199" t="s">
        <v>120</v>
      </c>
      <c r="D80" s="199"/>
      <c r="E80" s="199"/>
      <c r="F80" s="199"/>
      <c r="G80" s="199"/>
      <c r="H80" s="199"/>
      <c r="I80" s="199"/>
      <c r="J80" s="199"/>
      <c r="K80" s="199"/>
      <c r="L80" s="199"/>
      <c r="M80" s="199"/>
      <c r="N80" s="199"/>
      <c r="O80" s="199"/>
    </row>
    <row r="81" spans="1:15" ht="23.25" hidden="1" customHeight="1">
      <c r="A81" s="96"/>
      <c r="B81" s="191" t="s">
        <v>120</v>
      </c>
      <c r="C81" s="84" t="s">
        <v>156</v>
      </c>
      <c r="D81" s="90">
        <v>828</v>
      </c>
      <c r="E81" s="90" t="s">
        <v>142</v>
      </c>
      <c r="F81" s="90" t="s">
        <v>145</v>
      </c>
      <c r="G81" s="60">
        <v>500</v>
      </c>
      <c r="H81" s="8">
        <f t="shared" ref="H81:O81" si="9">H22</f>
        <v>0</v>
      </c>
      <c r="I81" s="86">
        <f t="shared" si="9"/>
        <v>0</v>
      </c>
      <c r="J81" s="86">
        <f t="shared" si="9"/>
        <v>0</v>
      </c>
      <c r="K81" s="86">
        <f t="shared" si="9"/>
        <v>0</v>
      </c>
      <c r="L81" s="86">
        <f t="shared" si="9"/>
        <v>0</v>
      </c>
      <c r="M81" s="86">
        <f t="shared" si="9"/>
        <v>0</v>
      </c>
      <c r="N81" s="86">
        <f t="shared" si="9"/>
        <v>0</v>
      </c>
      <c r="O81" s="86">
        <f t="shared" si="9"/>
        <v>0</v>
      </c>
    </row>
    <row r="82" spans="1:15" ht="31.5" hidden="1">
      <c r="A82" s="96"/>
      <c r="B82" s="191"/>
      <c r="C82" s="84" t="s">
        <v>158</v>
      </c>
      <c r="D82" s="84"/>
      <c r="E82" s="84"/>
      <c r="F82" s="84"/>
      <c r="G82" s="84"/>
      <c r="H82" s="8"/>
      <c r="I82" s="8"/>
      <c r="J82" s="8"/>
      <c r="K82" s="8"/>
      <c r="L82" s="8"/>
      <c r="M82" s="8"/>
      <c r="N82" s="8"/>
      <c r="O82" s="8"/>
    </row>
    <row r="83" spans="1:15" ht="31.5" hidden="1">
      <c r="A83" s="96"/>
      <c r="B83" s="191"/>
      <c r="C83" s="84" t="s">
        <v>159</v>
      </c>
      <c r="D83" s="84"/>
      <c r="E83" s="84"/>
      <c r="F83" s="84"/>
      <c r="G83" s="84"/>
      <c r="H83" s="8"/>
      <c r="I83" s="8"/>
      <c r="J83" s="8"/>
      <c r="K83" s="8"/>
      <c r="L83" s="8"/>
      <c r="M83" s="8"/>
      <c r="N83" s="8"/>
      <c r="O83" s="8"/>
    </row>
    <row r="84" spans="1:15" ht="27" hidden="1" customHeight="1">
      <c r="A84" s="96"/>
      <c r="B84" s="191"/>
      <c r="C84" s="68" t="s">
        <v>160</v>
      </c>
      <c r="D84" s="90">
        <v>828</v>
      </c>
      <c r="E84" s="90" t="s">
        <v>142</v>
      </c>
      <c r="F84" s="90" t="s">
        <v>145</v>
      </c>
      <c r="G84" s="60">
        <v>500</v>
      </c>
      <c r="H84" s="8"/>
      <c r="I84" s="8"/>
      <c r="J84" s="8"/>
      <c r="K84" s="8"/>
      <c r="L84" s="8"/>
      <c r="M84" s="8"/>
      <c r="N84" s="8"/>
      <c r="O84" s="101"/>
    </row>
    <row r="85" spans="1:15" ht="63" hidden="1">
      <c r="A85" s="96"/>
      <c r="B85" s="191"/>
      <c r="C85" s="84" t="s">
        <v>161</v>
      </c>
      <c r="D85" s="84"/>
      <c r="E85" s="84"/>
      <c r="F85" s="84"/>
      <c r="G85" s="84"/>
      <c r="H85" s="8"/>
      <c r="I85" s="8"/>
      <c r="J85" s="8"/>
      <c r="K85" s="8"/>
      <c r="L85" s="8"/>
      <c r="M85" s="8"/>
      <c r="N85" s="8"/>
      <c r="O85" s="101"/>
    </row>
    <row r="86" spans="1:15" ht="47.25" hidden="1">
      <c r="A86" s="96"/>
      <c r="B86" s="191"/>
      <c r="C86" s="84" t="s">
        <v>162</v>
      </c>
      <c r="D86" s="84"/>
      <c r="E86" s="84"/>
      <c r="F86" s="84"/>
      <c r="G86" s="84"/>
      <c r="H86" s="8"/>
      <c r="I86" s="8"/>
      <c r="J86" s="8"/>
      <c r="K86" s="8"/>
      <c r="L86" s="8"/>
      <c r="M86" s="8"/>
      <c r="N86" s="8"/>
      <c r="O86" s="101"/>
    </row>
    <row r="87" spans="1:15" ht="39" hidden="1" customHeight="1">
      <c r="A87" s="96"/>
      <c r="B87" s="191"/>
      <c r="C87" s="84" t="s">
        <v>146</v>
      </c>
      <c r="D87" s="84"/>
      <c r="E87" s="84"/>
      <c r="F87" s="84"/>
      <c r="G87" s="84"/>
      <c r="H87" s="8">
        <f t="shared" ref="H87:O87" si="10">H23</f>
        <v>0</v>
      </c>
      <c r="I87" s="86">
        <f t="shared" si="10"/>
        <v>0</v>
      </c>
      <c r="J87" s="86">
        <f t="shared" si="10"/>
        <v>0</v>
      </c>
      <c r="K87" s="86">
        <f t="shared" si="10"/>
        <v>0</v>
      </c>
      <c r="L87" s="86">
        <f t="shared" si="10"/>
        <v>0</v>
      </c>
      <c r="M87" s="86">
        <f t="shared" si="10"/>
        <v>0</v>
      </c>
      <c r="N87" s="86">
        <f t="shared" si="10"/>
        <v>0</v>
      </c>
      <c r="O87" s="86">
        <f t="shared" si="10"/>
        <v>0</v>
      </c>
    </row>
    <row r="88" spans="1:15" ht="21.75" hidden="1" customHeight="1">
      <c r="A88" s="96"/>
      <c r="B88" s="191"/>
      <c r="C88" s="84" t="s">
        <v>163</v>
      </c>
      <c r="D88" s="84"/>
      <c r="E88" s="84"/>
      <c r="F88" s="84"/>
      <c r="G88" s="84"/>
      <c r="H88" s="8"/>
      <c r="I88" s="8"/>
      <c r="J88" s="8"/>
      <c r="K88" s="8"/>
      <c r="L88" s="8"/>
      <c r="M88" s="8"/>
      <c r="N88" s="8"/>
      <c r="O88" s="101"/>
    </row>
    <row r="89" spans="1:15" ht="31.5" customHeight="1">
      <c r="A89" s="203" t="s">
        <v>60</v>
      </c>
      <c r="B89" s="102"/>
      <c r="C89" s="199" t="s">
        <v>121</v>
      </c>
      <c r="D89" s="199"/>
      <c r="E89" s="199"/>
      <c r="F89" s="199"/>
      <c r="G89" s="199"/>
      <c r="H89" s="199"/>
      <c r="I89" s="199"/>
      <c r="J89" s="199"/>
      <c r="K89" s="199"/>
      <c r="L89" s="199"/>
      <c r="M89" s="199"/>
      <c r="N89" s="199"/>
      <c r="O89" s="199"/>
    </row>
    <row r="90" spans="1:15" ht="30" customHeight="1">
      <c r="A90" s="204"/>
      <c r="B90" s="191" t="s">
        <v>171</v>
      </c>
      <c r="C90" s="202" t="s">
        <v>156</v>
      </c>
      <c r="D90" s="90">
        <v>828</v>
      </c>
      <c r="E90" s="90" t="s">
        <v>142</v>
      </c>
      <c r="F90" s="90" t="s">
        <v>148</v>
      </c>
      <c r="G90" s="90">
        <v>400</v>
      </c>
      <c r="H90" s="92">
        <v>121337.5</v>
      </c>
      <c r="I90" s="86"/>
      <c r="J90" s="86"/>
      <c r="K90" s="86"/>
      <c r="L90" s="86"/>
      <c r="M90" s="86"/>
      <c r="N90" s="86"/>
      <c r="O90" s="86">
        <f>SUM(H90:N90)</f>
        <v>121337.5</v>
      </c>
    </row>
    <row r="91" spans="1:15" ht="25.5" customHeight="1">
      <c r="A91" s="204"/>
      <c r="B91" s="191"/>
      <c r="C91" s="202"/>
      <c r="D91" s="99">
        <v>828</v>
      </c>
      <c r="E91" s="99" t="s">
        <v>142</v>
      </c>
      <c r="F91" s="99" t="s">
        <v>172</v>
      </c>
      <c r="G91" s="99">
        <v>400</v>
      </c>
      <c r="H91" s="92"/>
      <c r="I91" s="176">
        <v>64900.5</v>
      </c>
      <c r="J91" s="176">
        <v>36203.800000000003</v>
      </c>
      <c r="K91" s="176">
        <v>59000</v>
      </c>
      <c r="L91" s="86"/>
      <c r="M91" s="86"/>
      <c r="N91" s="86"/>
      <c r="O91" s="86">
        <f>SUM(H91:N91)</f>
        <v>160104.29999999999</v>
      </c>
    </row>
    <row r="92" spans="1:15" ht="34.5" customHeight="1">
      <c r="A92" s="204"/>
      <c r="B92" s="191"/>
      <c r="C92" s="84" t="s">
        <v>158</v>
      </c>
      <c r="D92" s="84"/>
      <c r="E92" s="84"/>
      <c r="F92" s="84"/>
      <c r="G92" s="84"/>
      <c r="H92" s="86"/>
      <c r="I92" s="86"/>
      <c r="J92" s="86"/>
      <c r="K92" s="86"/>
      <c r="L92" s="86"/>
      <c r="M92" s="86"/>
      <c r="N92" s="86"/>
      <c r="O92" s="86"/>
    </row>
    <row r="93" spans="1:15" ht="39" customHeight="1">
      <c r="A93" s="204"/>
      <c r="B93" s="191"/>
      <c r="C93" s="84" t="s">
        <v>159</v>
      </c>
      <c r="D93" s="84"/>
      <c r="E93" s="84"/>
      <c r="F93" s="84"/>
      <c r="G93" s="84"/>
      <c r="H93" s="8"/>
      <c r="I93" s="8"/>
      <c r="J93" s="8"/>
      <c r="K93" s="8"/>
      <c r="L93" s="8"/>
      <c r="M93" s="8"/>
      <c r="N93" s="8"/>
      <c r="O93" s="101"/>
    </row>
    <row r="94" spans="1:15" ht="23.25" customHeight="1">
      <c r="A94" s="204"/>
      <c r="B94" s="191"/>
      <c r="C94" s="68" t="s">
        <v>160</v>
      </c>
      <c r="D94" s="84"/>
      <c r="E94" s="84"/>
      <c r="F94" s="84"/>
      <c r="G94" s="84"/>
      <c r="H94" s="8"/>
      <c r="I94" s="8"/>
      <c r="J94" s="8"/>
      <c r="K94" s="8"/>
      <c r="L94" s="8"/>
      <c r="M94" s="8"/>
      <c r="N94" s="8"/>
      <c r="O94" s="101"/>
    </row>
    <row r="95" spans="1:15" ht="67.5" customHeight="1">
      <c r="A95" s="204"/>
      <c r="B95" s="191"/>
      <c r="C95" s="84" t="s">
        <v>161</v>
      </c>
      <c r="D95" s="84"/>
      <c r="E95" s="84"/>
      <c r="F95" s="84"/>
      <c r="G95" s="84"/>
      <c r="H95" s="8"/>
      <c r="I95" s="8"/>
      <c r="J95" s="8"/>
      <c r="K95" s="8"/>
      <c r="L95" s="8"/>
      <c r="M95" s="8"/>
      <c r="N95" s="8"/>
      <c r="O95" s="101"/>
    </row>
    <row r="96" spans="1:15" ht="54" customHeight="1">
      <c r="A96" s="204"/>
      <c r="B96" s="191"/>
      <c r="C96" s="84" t="s">
        <v>162</v>
      </c>
      <c r="D96" s="84"/>
      <c r="E96" s="84"/>
      <c r="F96" s="84"/>
      <c r="G96" s="84"/>
      <c r="H96" s="8"/>
      <c r="I96" s="8"/>
      <c r="J96" s="8"/>
      <c r="K96" s="8"/>
      <c r="L96" s="8"/>
      <c r="M96" s="8"/>
      <c r="N96" s="8"/>
      <c r="O96" s="101"/>
    </row>
    <row r="97" spans="1:18" ht="23.25" customHeight="1">
      <c r="A97" s="204"/>
      <c r="B97" s="191"/>
      <c r="C97" s="84" t="s">
        <v>146</v>
      </c>
      <c r="D97" s="84"/>
      <c r="E97" s="84"/>
      <c r="F97" s="84"/>
      <c r="G97" s="84"/>
      <c r="H97" s="8"/>
      <c r="I97" s="8"/>
      <c r="J97" s="8"/>
      <c r="K97" s="8"/>
      <c r="L97" s="8"/>
      <c r="M97" s="8"/>
      <c r="N97" s="8"/>
      <c r="O97" s="101"/>
    </row>
    <row r="98" spans="1:18" ht="24" customHeight="1">
      <c r="A98" s="205"/>
      <c r="B98" s="191"/>
      <c r="C98" s="84" t="s">
        <v>163</v>
      </c>
      <c r="D98" s="84"/>
      <c r="E98" s="84"/>
      <c r="F98" s="84"/>
      <c r="G98" s="84"/>
      <c r="H98" s="8"/>
      <c r="I98" s="8"/>
      <c r="J98" s="8"/>
      <c r="K98" s="8"/>
      <c r="L98" s="8"/>
      <c r="M98" s="8"/>
      <c r="N98" s="8"/>
      <c r="O98" s="101"/>
    </row>
    <row r="99" spans="1:18" ht="27.75" customHeight="1">
      <c r="A99" s="203" t="s">
        <v>62</v>
      </c>
      <c r="B99" s="84" t="s">
        <v>125</v>
      </c>
      <c r="C99" s="199" t="s">
        <v>125</v>
      </c>
      <c r="D99" s="199"/>
      <c r="E99" s="199"/>
      <c r="F99" s="199"/>
      <c r="G99" s="199"/>
      <c r="H99" s="199"/>
      <c r="I99" s="199"/>
      <c r="J99" s="199"/>
      <c r="K99" s="199"/>
      <c r="L99" s="199"/>
      <c r="M99" s="199"/>
      <c r="N99" s="199"/>
      <c r="O99" s="199"/>
    </row>
    <row r="100" spans="1:18" ht="26.25" customHeight="1">
      <c r="A100" s="204"/>
      <c r="B100" s="84"/>
      <c r="C100" s="202" t="s">
        <v>156</v>
      </c>
      <c r="D100" s="60">
        <v>828</v>
      </c>
      <c r="E100" s="60" t="s">
        <v>142</v>
      </c>
      <c r="F100" s="60" t="s">
        <v>148</v>
      </c>
      <c r="G100" s="103">
        <v>200</v>
      </c>
      <c r="H100" s="86">
        <v>1535.30000000001</v>
      </c>
      <c r="I100" s="86"/>
      <c r="J100" s="86"/>
      <c r="K100" s="86"/>
      <c r="L100" s="86"/>
      <c r="M100" s="86"/>
      <c r="N100" s="86"/>
      <c r="O100" s="86">
        <f t="shared" ref="O100:O106" si="11">SUM(H100:N100)</f>
        <v>1535.30000000001</v>
      </c>
    </row>
    <row r="101" spans="1:18" ht="21" customHeight="1">
      <c r="A101" s="204"/>
      <c r="B101" s="84"/>
      <c r="C101" s="202"/>
      <c r="D101" s="60">
        <v>828</v>
      </c>
      <c r="E101" s="60" t="s">
        <v>142</v>
      </c>
      <c r="F101" s="60" t="s">
        <v>148</v>
      </c>
      <c r="G101" s="103">
        <v>400</v>
      </c>
      <c r="H101" s="92">
        <v>50613.2</v>
      </c>
      <c r="I101" s="86"/>
      <c r="J101" s="86"/>
      <c r="K101" s="86"/>
      <c r="L101" s="86"/>
      <c r="M101" s="86"/>
      <c r="N101" s="86"/>
      <c r="O101" s="86">
        <f t="shared" si="11"/>
        <v>50613.2</v>
      </c>
    </row>
    <row r="102" spans="1:18" ht="27.75" customHeight="1">
      <c r="A102" s="204"/>
      <c r="B102" s="84"/>
      <c r="C102" s="202"/>
      <c r="D102" s="60">
        <v>828</v>
      </c>
      <c r="E102" s="60" t="s">
        <v>142</v>
      </c>
      <c r="F102" s="60" t="s">
        <v>148</v>
      </c>
      <c r="G102" s="99">
        <v>800</v>
      </c>
      <c r="H102" s="92">
        <v>11452.7</v>
      </c>
      <c r="I102" s="86"/>
      <c r="J102" s="86"/>
      <c r="K102" s="86"/>
      <c r="L102" s="86"/>
      <c r="M102" s="86"/>
      <c r="N102" s="86"/>
      <c r="O102" s="86">
        <f t="shared" si="11"/>
        <v>11452.7</v>
      </c>
    </row>
    <row r="103" spans="1:18" ht="24" customHeight="1">
      <c r="A103" s="204"/>
      <c r="B103" s="84"/>
      <c r="C103" s="202"/>
      <c r="D103" s="99">
        <v>828</v>
      </c>
      <c r="E103" s="99" t="s">
        <v>142</v>
      </c>
      <c r="F103" s="99" t="s">
        <v>173</v>
      </c>
      <c r="G103" s="103">
        <v>200</v>
      </c>
      <c r="H103" s="92"/>
      <c r="I103" s="177">
        <v>128</v>
      </c>
      <c r="J103" s="177">
        <v>55550.1</v>
      </c>
      <c r="K103" s="177"/>
      <c r="L103" s="177"/>
      <c r="M103" s="178"/>
      <c r="N103" s="178"/>
      <c r="O103" s="86">
        <f t="shared" si="11"/>
        <v>55678.1</v>
      </c>
    </row>
    <row r="104" spans="1:18" ht="27" customHeight="1">
      <c r="A104" s="204"/>
      <c r="B104" s="84"/>
      <c r="C104" s="202"/>
      <c r="D104" s="99">
        <v>828</v>
      </c>
      <c r="E104" s="99" t="s">
        <v>142</v>
      </c>
      <c r="F104" s="99" t="s">
        <v>173</v>
      </c>
      <c r="G104" s="103">
        <v>400</v>
      </c>
      <c r="H104" s="92"/>
      <c r="I104" s="177">
        <v>46807.300000000017</v>
      </c>
      <c r="J104" s="177">
        <v>90675.9</v>
      </c>
      <c r="K104" s="177">
        <v>100400</v>
      </c>
      <c r="L104" s="177">
        <v>25000</v>
      </c>
      <c r="M104" s="177">
        <v>25000</v>
      </c>
      <c r="N104" s="177">
        <v>25000</v>
      </c>
      <c r="O104" s="86">
        <f t="shared" si="11"/>
        <v>312883.20000000001</v>
      </c>
    </row>
    <row r="105" spans="1:18" ht="24" customHeight="1">
      <c r="A105" s="204"/>
      <c r="B105" s="84"/>
      <c r="C105" s="202"/>
      <c r="D105" s="99">
        <v>828</v>
      </c>
      <c r="E105" s="99" t="s">
        <v>142</v>
      </c>
      <c r="F105" s="99" t="s">
        <v>173</v>
      </c>
      <c r="G105" s="99">
        <v>800</v>
      </c>
      <c r="H105" s="92"/>
      <c r="I105" s="176">
        <v>7430.8999999999942</v>
      </c>
      <c r="J105" s="177"/>
      <c r="K105" s="177"/>
      <c r="L105" s="177"/>
      <c r="M105" s="179"/>
      <c r="N105" s="180"/>
      <c r="O105" s="86">
        <f t="shared" si="11"/>
        <v>7430.8999999999942</v>
      </c>
    </row>
    <row r="106" spans="1:18" ht="83.25" customHeight="1">
      <c r="A106" s="204"/>
      <c r="B106" s="84"/>
      <c r="C106" s="84" t="s">
        <v>174</v>
      </c>
      <c r="D106" s="99">
        <v>828</v>
      </c>
      <c r="E106" s="99" t="s">
        <v>142</v>
      </c>
      <c r="F106" s="99" t="s">
        <v>173</v>
      </c>
      <c r="G106" s="103">
        <v>200</v>
      </c>
      <c r="I106" s="92"/>
      <c r="J106" s="86">
        <f>J103</f>
        <v>55550.1</v>
      </c>
      <c r="K106" s="86"/>
      <c r="L106" s="86"/>
      <c r="M106" s="86"/>
      <c r="N106" s="86"/>
      <c r="O106" s="86">
        <f t="shared" si="11"/>
        <v>55550.1</v>
      </c>
    </row>
    <row r="107" spans="1:18" ht="30.75" customHeight="1">
      <c r="A107" s="204"/>
      <c r="B107" s="84"/>
      <c r="C107" s="84" t="s">
        <v>158</v>
      </c>
      <c r="D107" s="84"/>
      <c r="E107" s="84"/>
      <c r="F107" s="84"/>
      <c r="G107" s="84"/>
      <c r="H107" s="8"/>
      <c r="I107" s="8"/>
      <c r="J107" s="8"/>
      <c r="K107" s="8"/>
      <c r="L107" s="8"/>
      <c r="M107" s="8"/>
      <c r="N107" s="8"/>
      <c r="O107" s="101"/>
      <c r="R107" s="52" t="s">
        <v>124</v>
      </c>
    </row>
    <row r="108" spans="1:18" ht="35.25" customHeight="1">
      <c r="A108" s="204"/>
      <c r="B108" s="68"/>
      <c r="C108" s="84" t="s">
        <v>159</v>
      </c>
      <c r="D108" s="84"/>
      <c r="E108" s="84"/>
      <c r="F108" s="84"/>
      <c r="G108" s="84"/>
      <c r="H108" s="8"/>
      <c r="I108" s="8"/>
      <c r="J108" s="8"/>
      <c r="K108" s="8"/>
      <c r="L108" s="8"/>
      <c r="M108" s="8"/>
      <c r="N108" s="8"/>
      <c r="O108" s="101"/>
    </row>
    <row r="109" spans="1:18" ht="19.5" customHeight="1">
      <c r="A109" s="204"/>
      <c r="B109" s="84"/>
      <c r="C109" s="68" t="s">
        <v>160</v>
      </c>
      <c r="D109" s="84"/>
      <c r="E109" s="84"/>
      <c r="F109" s="84"/>
      <c r="G109" s="84"/>
      <c r="H109" s="8"/>
      <c r="I109" s="8"/>
      <c r="J109" s="8"/>
      <c r="K109" s="8"/>
      <c r="L109" s="8"/>
      <c r="M109" s="8"/>
      <c r="N109" s="8"/>
      <c r="O109" s="101"/>
    </row>
    <row r="110" spans="1:18" ht="64.5" customHeight="1">
      <c r="A110" s="204"/>
      <c r="B110" s="84"/>
      <c r="C110" s="84" t="s">
        <v>161</v>
      </c>
      <c r="D110" s="84"/>
      <c r="E110" s="84"/>
      <c r="F110" s="84"/>
      <c r="G110" s="84"/>
      <c r="H110" s="8"/>
      <c r="I110" s="8"/>
      <c r="J110" s="8"/>
      <c r="K110" s="8"/>
      <c r="L110" s="8"/>
      <c r="M110" s="8"/>
      <c r="N110" s="8"/>
      <c r="O110" s="101"/>
    </row>
    <row r="111" spans="1:18" ht="51.75" customHeight="1">
      <c r="A111" s="204"/>
      <c r="B111" s="84"/>
      <c r="C111" s="84" t="s">
        <v>162</v>
      </c>
      <c r="D111" s="84"/>
      <c r="E111" s="84"/>
      <c r="F111" s="84"/>
      <c r="G111" s="84"/>
      <c r="H111" s="8"/>
      <c r="I111" s="8"/>
      <c r="J111" s="8"/>
      <c r="K111" s="8"/>
      <c r="L111" s="8"/>
      <c r="M111" s="8"/>
      <c r="N111" s="8"/>
      <c r="O111" s="101"/>
    </row>
    <row r="112" spans="1:18" ht="21" hidden="1" customHeight="1">
      <c r="A112" s="204"/>
      <c r="B112" s="84"/>
      <c r="C112" s="84" t="s">
        <v>146</v>
      </c>
      <c r="D112" s="84"/>
      <c r="E112" s="84"/>
      <c r="F112" s="84"/>
      <c r="G112" s="84"/>
      <c r="H112" s="8"/>
      <c r="I112" s="8"/>
      <c r="J112" s="8"/>
      <c r="K112" s="8"/>
      <c r="L112" s="8"/>
      <c r="M112" s="8"/>
      <c r="N112" s="8"/>
      <c r="O112" s="101"/>
    </row>
    <row r="113" spans="1:17" ht="18" hidden="1" customHeight="1">
      <c r="A113" s="204"/>
      <c r="B113" s="84"/>
      <c r="C113" s="84" t="s">
        <v>163</v>
      </c>
      <c r="D113" s="84"/>
      <c r="E113" s="84"/>
      <c r="F113" s="84"/>
      <c r="G113" s="84"/>
      <c r="H113" s="8"/>
      <c r="I113" s="8"/>
      <c r="J113" s="8"/>
      <c r="K113" s="8"/>
      <c r="L113" s="8"/>
      <c r="M113" s="8"/>
      <c r="N113" s="8"/>
      <c r="O113" s="101"/>
    </row>
    <row r="114" spans="1:17" ht="18" hidden="1" customHeight="1">
      <c r="A114" s="205"/>
      <c r="B114" s="84"/>
      <c r="C114" s="84" t="s">
        <v>175</v>
      </c>
      <c r="D114" s="84"/>
      <c r="E114" s="84"/>
      <c r="F114" s="84"/>
      <c r="G114" s="84"/>
      <c r="H114" s="8"/>
      <c r="I114" s="86"/>
      <c r="J114" s="8"/>
      <c r="K114" s="8"/>
      <c r="L114" s="8"/>
      <c r="M114" s="8"/>
      <c r="N114" s="8"/>
      <c r="O114" s="101"/>
    </row>
    <row r="115" spans="1:17" ht="24.75" customHeight="1">
      <c r="A115" s="191"/>
      <c r="B115" s="191"/>
      <c r="C115" s="104" t="s">
        <v>176</v>
      </c>
      <c r="D115" s="84"/>
      <c r="E115" s="84"/>
      <c r="F115" s="84"/>
      <c r="G115" s="8"/>
      <c r="H115" s="172">
        <f>H117+H123</f>
        <v>716376.7</v>
      </c>
      <c r="I115" s="172">
        <f>I117+I123</f>
        <v>1311536.9000000001</v>
      </c>
      <c r="J115" s="172">
        <f t="shared" ref="J115:N115" si="12">J117+J123</f>
        <v>1163041.7</v>
      </c>
      <c r="K115" s="172">
        <f t="shared" si="12"/>
        <v>585188.9</v>
      </c>
      <c r="L115" s="172">
        <f t="shared" si="12"/>
        <v>907532</v>
      </c>
      <c r="M115" s="172">
        <f t="shared" si="12"/>
        <v>6874415</v>
      </c>
      <c r="N115" s="172">
        <f t="shared" si="12"/>
        <v>6930164.5999999996</v>
      </c>
      <c r="O115" s="172">
        <f>SUM(H115:N115)</f>
        <v>18488255.799999997</v>
      </c>
      <c r="P115" s="98">
        <f>P40+O60+O61+O68+O90+O91+O100+O101+O102+O103+O104+O105</f>
        <v>18488255.800000001</v>
      </c>
      <c r="Q115" s="98">
        <f>O115-P115</f>
        <v>0</v>
      </c>
    </row>
    <row r="116" spans="1:17" ht="18.75" customHeight="1">
      <c r="A116" s="191"/>
      <c r="B116" s="191"/>
      <c r="C116" s="84" t="s">
        <v>177</v>
      </c>
      <c r="D116" s="84"/>
      <c r="E116" s="84"/>
      <c r="F116" s="84"/>
      <c r="G116" s="8"/>
      <c r="H116" s="86"/>
      <c r="I116" s="86"/>
      <c r="J116" s="86"/>
      <c r="K116" s="86"/>
      <c r="L116" s="86"/>
      <c r="M116" s="86"/>
      <c r="N116" s="86"/>
      <c r="O116" s="86"/>
      <c r="Q116" s="98"/>
    </row>
    <row r="117" spans="1:17" ht="21.75" customHeight="1">
      <c r="A117" s="191"/>
      <c r="B117" s="191"/>
      <c r="C117" s="84" t="s">
        <v>178</v>
      </c>
      <c r="D117" s="84"/>
      <c r="E117" s="84"/>
      <c r="F117" s="84"/>
      <c r="G117" s="8"/>
      <c r="H117" s="86">
        <f>H40+H50+H60+H72+H81+H90+H100+H101+H102</f>
        <v>706748.89999999991</v>
      </c>
      <c r="I117" s="86">
        <f>I41+I51+I61+I91+I103+I104+I105</f>
        <v>1258305.9000000001</v>
      </c>
      <c r="J117" s="86">
        <f t="shared" ref="J117:N117" si="13">J41+J51+J61+J91+J103+J104+J105</f>
        <v>1114630.2</v>
      </c>
      <c r="K117" s="86">
        <f t="shared" si="13"/>
        <v>585188.9</v>
      </c>
      <c r="L117" s="86">
        <f t="shared" si="13"/>
        <v>907532</v>
      </c>
      <c r="M117" s="86">
        <f t="shared" si="13"/>
        <v>6874415</v>
      </c>
      <c r="N117" s="86">
        <f t="shared" si="13"/>
        <v>6930164.5999999996</v>
      </c>
      <c r="O117" s="86">
        <f>SUM(H117:N117)</f>
        <v>18376985.5</v>
      </c>
      <c r="P117" s="98">
        <f>O117+P124</f>
        <v>18488255.800000001</v>
      </c>
    </row>
    <row r="118" spans="1:17" ht="32.25" customHeight="1">
      <c r="A118" s="191"/>
      <c r="B118" s="191"/>
      <c r="C118" s="84" t="s">
        <v>158</v>
      </c>
      <c r="D118" s="84"/>
      <c r="E118" s="84"/>
      <c r="F118" s="84"/>
      <c r="G118" s="8"/>
      <c r="H118" s="86"/>
      <c r="I118" s="86"/>
      <c r="J118" s="86"/>
      <c r="K118" s="86"/>
      <c r="L118" s="86"/>
      <c r="M118" s="86"/>
      <c r="N118" s="86"/>
      <c r="O118" s="86"/>
    </row>
    <row r="119" spans="1:17" ht="34.5" customHeight="1">
      <c r="A119" s="191"/>
      <c r="B119" s="191"/>
      <c r="C119" s="84" t="s">
        <v>159</v>
      </c>
      <c r="D119" s="84"/>
      <c r="E119" s="84"/>
      <c r="F119" s="84"/>
      <c r="G119" s="8"/>
      <c r="H119" s="8"/>
      <c r="I119" s="8"/>
      <c r="J119" s="86"/>
      <c r="K119" s="86"/>
      <c r="L119" s="86"/>
      <c r="M119" s="86"/>
      <c r="N119" s="86"/>
      <c r="O119" s="86"/>
    </row>
    <row r="120" spans="1:17" ht="21.75" customHeight="1">
      <c r="A120" s="191"/>
      <c r="B120" s="191"/>
      <c r="C120" s="68" t="s">
        <v>160</v>
      </c>
      <c r="D120" s="84"/>
      <c r="E120" s="84"/>
      <c r="F120" s="84"/>
      <c r="G120" s="8"/>
      <c r="H120" s="86">
        <f>H64</f>
        <v>127912</v>
      </c>
      <c r="I120" s="86">
        <f>I65</f>
        <v>806623.8</v>
      </c>
      <c r="J120" s="86">
        <f>J65</f>
        <v>735184.4</v>
      </c>
      <c r="K120" s="86">
        <f t="shared" ref="K120:N120" si="14">K65</f>
        <v>0</v>
      </c>
      <c r="L120" s="86">
        <f t="shared" si="14"/>
        <v>0</v>
      </c>
      <c r="M120" s="86">
        <f t="shared" si="14"/>
        <v>0</v>
      </c>
      <c r="N120" s="86">
        <f t="shared" si="14"/>
        <v>0</v>
      </c>
      <c r="O120" s="86">
        <f>SUM(H120:N120)</f>
        <v>1669720.2000000002</v>
      </c>
    </row>
    <row r="121" spans="1:17" ht="64.5" customHeight="1">
      <c r="A121" s="191"/>
      <c r="B121" s="191"/>
      <c r="C121" s="84" t="s">
        <v>161</v>
      </c>
      <c r="D121" s="84"/>
      <c r="E121" s="84"/>
      <c r="F121" s="84"/>
      <c r="G121" s="8"/>
      <c r="H121" s="8"/>
      <c r="I121" s="8"/>
      <c r="J121" s="86"/>
      <c r="K121" s="86"/>
      <c r="L121" s="86"/>
      <c r="M121" s="86"/>
      <c r="N121" s="86"/>
      <c r="O121" s="86"/>
    </row>
    <row r="122" spans="1:17" ht="53.25" customHeight="1">
      <c r="A122" s="191"/>
      <c r="B122" s="191"/>
      <c r="C122" s="84" t="s">
        <v>162</v>
      </c>
      <c r="D122" s="84"/>
      <c r="E122" s="84"/>
      <c r="F122" s="84"/>
      <c r="G122" s="84"/>
      <c r="H122" s="8"/>
      <c r="I122" s="8"/>
      <c r="J122" s="8"/>
      <c r="K122" s="86"/>
      <c r="L122" s="86"/>
      <c r="M122" s="86"/>
      <c r="N122" s="86"/>
      <c r="O122" s="101"/>
    </row>
    <row r="123" spans="1:17" ht="24" hidden="1" customHeight="1">
      <c r="A123" s="191"/>
      <c r="B123" s="191"/>
      <c r="C123" s="159" t="s">
        <v>321</v>
      </c>
      <c r="D123" s="159"/>
      <c r="E123" s="159"/>
      <c r="F123" s="159"/>
      <c r="G123" s="159"/>
      <c r="H123" s="160">
        <f>H68</f>
        <v>9627.7999999999902</v>
      </c>
      <c r="I123" s="160">
        <f>I68</f>
        <v>53231</v>
      </c>
      <c r="J123" s="160">
        <f>J68</f>
        <v>48411.5</v>
      </c>
      <c r="K123" s="160">
        <f t="shared" ref="K123:N123" si="15">K68</f>
        <v>0</v>
      </c>
      <c r="L123" s="160">
        <f t="shared" si="15"/>
        <v>0</v>
      </c>
      <c r="M123" s="160">
        <f t="shared" si="15"/>
        <v>0</v>
      </c>
      <c r="N123" s="160">
        <f t="shared" si="15"/>
        <v>0</v>
      </c>
      <c r="O123" s="86">
        <f>SUM(H123:N123)</f>
        <v>111270.29999999999</v>
      </c>
    </row>
    <row r="124" spans="1:17" ht="25.5" customHeight="1">
      <c r="A124" s="191"/>
      <c r="B124" s="191"/>
      <c r="C124" s="84" t="s">
        <v>146</v>
      </c>
      <c r="D124" s="84"/>
      <c r="E124" s="84"/>
      <c r="F124" s="84"/>
      <c r="G124" s="84"/>
      <c r="H124" s="86">
        <f>H120+H123</f>
        <v>137539.79999999999</v>
      </c>
      <c r="I124" s="86">
        <f>I120+I123</f>
        <v>859854.8</v>
      </c>
      <c r="J124" s="86">
        <f t="shared" ref="J124" si="16">J120+J123</f>
        <v>783595.9</v>
      </c>
      <c r="K124" s="86">
        <f t="shared" ref="K124:N124" si="17">K120+K123</f>
        <v>0</v>
      </c>
      <c r="L124" s="86">
        <f t="shared" si="17"/>
        <v>0</v>
      </c>
      <c r="M124" s="86">
        <f t="shared" si="17"/>
        <v>0</v>
      </c>
      <c r="N124" s="86">
        <f t="shared" si="17"/>
        <v>0</v>
      </c>
      <c r="O124" s="86">
        <f>SUM(H124:N124)</f>
        <v>1780990.5</v>
      </c>
      <c r="P124" s="98">
        <f>O124-O120</f>
        <v>111270.29999999981</v>
      </c>
    </row>
    <row r="125" spans="1:17" ht="20.25" customHeight="1">
      <c r="A125" s="191"/>
      <c r="B125" s="191"/>
      <c r="C125" s="84" t="s">
        <v>163</v>
      </c>
      <c r="D125" s="84"/>
      <c r="E125" s="84"/>
      <c r="F125" s="84"/>
      <c r="G125" s="84"/>
      <c r="H125" s="8"/>
      <c r="I125" s="8"/>
      <c r="J125" s="8"/>
      <c r="K125" s="86"/>
      <c r="L125" s="86"/>
      <c r="M125" s="86"/>
      <c r="N125" s="86"/>
      <c r="O125" s="101"/>
    </row>
    <row r="128" spans="1:17">
      <c r="I128" s="98">
        <f>I115-I117</f>
        <v>53231</v>
      </c>
      <c r="J128" s="98">
        <f t="shared" ref="J128:N128" si="18">J115-J117</f>
        <v>48411.5</v>
      </c>
      <c r="K128" s="98">
        <f t="shared" si="18"/>
        <v>0</v>
      </c>
      <c r="L128" s="98">
        <f t="shared" si="18"/>
        <v>0</v>
      </c>
      <c r="M128" s="98">
        <f t="shared" si="18"/>
        <v>0</v>
      </c>
      <c r="N128" s="98">
        <f t="shared" si="18"/>
        <v>0</v>
      </c>
    </row>
  </sheetData>
  <mergeCells count="50">
    <mergeCell ref="A2:O2"/>
    <mergeCell ref="A3:O3"/>
    <mergeCell ref="A5:A6"/>
    <mergeCell ref="B5:B6"/>
    <mergeCell ref="C5:C6"/>
    <mergeCell ref="D5:G5"/>
    <mergeCell ref="H5:O5"/>
    <mergeCell ref="D6:G6"/>
    <mergeCell ref="B8:O8"/>
    <mergeCell ref="B9:B11"/>
    <mergeCell ref="B12:B15"/>
    <mergeCell ref="B16:B19"/>
    <mergeCell ref="B20:B23"/>
    <mergeCell ref="B24:B27"/>
    <mergeCell ref="B28:B29"/>
    <mergeCell ref="A30:B33"/>
    <mergeCell ref="A35:A36"/>
    <mergeCell ref="B35:B36"/>
    <mergeCell ref="C35:C36"/>
    <mergeCell ref="D35:G35"/>
    <mergeCell ref="H35:N35"/>
    <mergeCell ref="O35:O36"/>
    <mergeCell ref="D36:G36"/>
    <mergeCell ref="B38:O38"/>
    <mergeCell ref="C39:O39"/>
    <mergeCell ref="B40:B48"/>
    <mergeCell ref="C40:C41"/>
    <mergeCell ref="A39:A48"/>
    <mergeCell ref="C49:O49"/>
    <mergeCell ref="B50:B58"/>
    <mergeCell ref="C50:C51"/>
    <mergeCell ref="C59:O59"/>
    <mergeCell ref="A59:A70"/>
    <mergeCell ref="B60:B70"/>
    <mergeCell ref="C60:C61"/>
    <mergeCell ref="C64:C65"/>
    <mergeCell ref="A49:A58"/>
    <mergeCell ref="C71:O71"/>
    <mergeCell ref="B72:B73"/>
    <mergeCell ref="B74:B79"/>
    <mergeCell ref="C80:O80"/>
    <mergeCell ref="B81:B88"/>
    <mergeCell ref="C100:C105"/>
    <mergeCell ref="A115:B125"/>
    <mergeCell ref="C89:O89"/>
    <mergeCell ref="B90:B98"/>
    <mergeCell ref="C90:C91"/>
    <mergeCell ref="C99:O99"/>
    <mergeCell ref="A89:A98"/>
    <mergeCell ref="A99:A114"/>
  </mergeCells>
  <printOptions horizontalCentered="1"/>
  <pageMargins left="0.39370078740157483" right="0.39370078740157483" top="1.1811023622047245" bottom="0.39370078740157483" header="0.31496062992125984" footer="0.51181102362204722"/>
  <pageSetup paperSize="9" scale="57" firstPageNumber="46" orientation="landscape" useFirstPageNumber="1" horizontalDpi="300" verticalDpi="300" r:id="rId1"/>
  <headerFooter>
    <oddHeader>&amp;C&amp;"Times New Roman,обычный"&amp;12&amp;P</oddHeader>
  </headerFooter>
  <rowBreaks count="1" manualBreakCount="1">
    <brk id="98" max="14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R18"/>
  <sheetViews>
    <sheetView view="pageBreakPreview" zoomScale="80" zoomScaleNormal="110" zoomScalePageLayoutView="80" workbookViewId="0">
      <selection activeCell="K10" sqref="K10:N10"/>
    </sheetView>
  </sheetViews>
  <sheetFormatPr defaultColWidth="9.140625" defaultRowHeight="15"/>
  <cols>
    <col min="1" max="1" width="7.28515625" style="52" customWidth="1"/>
    <col min="2" max="2" width="41.140625" style="52" customWidth="1"/>
    <col min="3" max="3" width="10.7109375" style="52" customWidth="1"/>
    <col min="4" max="4" width="10.5703125" style="52" customWidth="1"/>
    <col min="5" max="5" width="11.5703125" style="52" customWidth="1"/>
    <col min="6" max="6" width="11.140625" style="52" customWidth="1"/>
    <col min="7" max="7" width="12" style="52" customWidth="1"/>
    <col min="8" max="8" width="13" style="52" customWidth="1"/>
    <col min="9" max="9" width="13.140625" style="52" customWidth="1"/>
    <col min="10" max="10" width="12.85546875" style="52" customWidth="1"/>
    <col min="11" max="11" width="12.5703125" style="52" customWidth="1"/>
    <col min="12" max="12" width="12.7109375" style="52" customWidth="1"/>
    <col min="13" max="13" width="13.7109375" style="52" customWidth="1"/>
    <col min="14" max="14" width="14.7109375" style="52" customWidth="1"/>
    <col min="15" max="15" width="7.7109375" style="72" customWidth="1"/>
    <col min="16" max="16" width="26.7109375" style="52" customWidth="1"/>
    <col min="17" max="17" width="10.140625" style="52" bestFit="1" customWidth="1"/>
    <col min="18" max="16384" width="9.140625" style="52"/>
  </cols>
  <sheetData>
    <row r="1" spans="1:17" ht="15.75">
      <c r="A1" s="53" t="str">
        <f>HYPERLINK("#Оглавление!A1","Назад в оглавление")</f>
        <v>Назад в оглавление</v>
      </c>
      <c r="B1" s="54"/>
      <c r="C1" s="54"/>
      <c r="D1" s="54"/>
    </row>
    <row r="2" spans="1:17" ht="39.75" customHeight="1">
      <c r="A2" s="216"/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</row>
    <row r="3" spans="1:17" s="57" customFormat="1" ht="21.4" customHeight="1">
      <c r="A3" s="185" t="s">
        <v>179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75"/>
      <c r="P3" s="75"/>
    </row>
    <row r="4" spans="1:17" s="57" customFormat="1" ht="17.649999999999999" customHeight="1">
      <c r="A4" s="186" t="s">
        <v>307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75"/>
      <c r="P4" s="75"/>
    </row>
    <row r="5" spans="1:17" s="57" customFormat="1" ht="33" customHeight="1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75"/>
      <c r="P5" s="75"/>
    </row>
    <row r="6" spans="1:17" s="82" customFormat="1" ht="45.75" customHeight="1">
      <c r="A6" s="210" t="s">
        <v>180</v>
      </c>
      <c r="B6" s="210" t="s">
        <v>181</v>
      </c>
      <c r="C6" s="189" t="s">
        <v>182</v>
      </c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210" t="s">
        <v>306</v>
      </c>
      <c r="O6" s="83"/>
    </row>
    <row r="7" spans="1:17" s="82" customFormat="1" ht="59.25" customHeight="1">
      <c r="A7" s="210"/>
      <c r="B7" s="210"/>
      <c r="C7" s="106" t="s">
        <v>183</v>
      </c>
      <c r="D7" s="106" t="s">
        <v>184</v>
      </c>
      <c r="E7" s="106" t="s">
        <v>185</v>
      </c>
      <c r="F7" s="106" t="s">
        <v>186</v>
      </c>
      <c r="G7" s="106" t="s">
        <v>187</v>
      </c>
      <c r="H7" s="106" t="s">
        <v>188</v>
      </c>
      <c r="I7" s="106" t="s">
        <v>189</v>
      </c>
      <c r="J7" s="106" t="s">
        <v>190</v>
      </c>
      <c r="K7" s="106" t="s">
        <v>191</v>
      </c>
      <c r="L7" s="106" t="s">
        <v>192</v>
      </c>
      <c r="M7" s="106" t="s">
        <v>193</v>
      </c>
      <c r="N7" s="210"/>
      <c r="O7" s="83"/>
    </row>
    <row r="8" spans="1:17" s="82" customFormat="1" ht="33" customHeight="1">
      <c r="A8" s="94">
        <v>1</v>
      </c>
      <c r="B8" s="94">
        <v>2</v>
      </c>
      <c r="C8" s="94">
        <v>3</v>
      </c>
      <c r="D8" s="94">
        <v>4</v>
      </c>
      <c r="E8" s="94">
        <v>5</v>
      </c>
      <c r="F8" s="94">
        <v>6</v>
      </c>
      <c r="G8" s="94">
        <v>7</v>
      </c>
      <c r="H8" s="94">
        <v>8</v>
      </c>
      <c r="I8" s="94">
        <v>9</v>
      </c>
      <c r="J8" s="94">
        <v>10</v>
      </c>
      <c r="K8" s="94">
        <v>11</v>
      </c>
      <c r="L8" s="94">
        <v>12</v>
      </c>
      <c r="M8" s="94">
        <v>13</v>
      </c>
      <c r="N8" s="94">
        <v>14</v>
      </c>
      <c r="O8" s="83"/>
    </row>
    <row r="9" spans="1:17" s="82" customFormat="1" ht="36.75" customHeight="1">
      <c r="A9" s="94" t="s">
        <v>14</v>
      </c>
      <c r="B9" s="199" t="s">
        <v>15</v>
      </c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85"/>
      <c r="P9" s="85"/>
    </row>
    <row r="10" spans="1:17" s="82" customFormat="1" ht="55.5" customHeight="1">
      <c r="A10" s="10" t="s">
        <v>16</v>
      </c>
      <c r="B10" s="13" t="s">
        <v>102</v>
      </c>
      <c r="C10" s="107">
        <v>79999.810570000001</v>
      </c>
      <c r="D10" s="107">
        <v>119894.5</v>
      </c>
      <c r="E10" s="107">
        <v>119894.5</v>
      </c>
      <c r="F10" s="107">
        <v>127164.4</v>
      </c>
      <c r="G10" s="107">
        <v>127164.4</v>
      </c>
      <c r="H10" s="107">
        <v>132121.29999999999</v>
      </c>
      <c r="I10" s="107">
        <v>181619.7</v>
      </c>
      <c r="J10" s="107">
        <v>182907.5</v>
      </c>
      <c r="K10" s="107">
        <v>182907.5</v>
      </c>
      <c r="L10" s="107">
        <v>182907.5</v>
      </c>
      <c r="M10" s="107">
        <v>182907.5</v>
      </c>
      <c r="N10" s="107">
        <v>182907.5</v>
      </c>
      <c r="O10" s="85"/>
      <c r="P10" s="85"/>
    </row>
    <row r="11" spans="1:17" s="82" customFormat="1" ht="61.5" customHeight="1">
      <c r="A11" s="10" t="s">
        <v>24</v>
      </c>
      <c r="B11" s="13" t="s">
        <v>194</v>
      </c>
      <c r="C11" s="107">
        <v>48166.243320000001</v>
      </c>
      <c r="D11" s="107">
        <v>48166.2</v>
      </c>
      <c r="E11" s="107">
        <v>66469.899999999994</v>
      </c>
      <c r="F11" s="107">
        <v>66469.899999999994</v>
      </c>
      <c r="G11" s="107">
        <v>66469.899999999994</v>
      </c>
      <c r="H11" s="107">
        <v>102884.3</v>
      </c>
      <c r="I11" s="107">
        <v>122782.6</v>
      </c>
      <c r="J11" s="107">
        <v>122782.6</v>
      </c>
      <c r="K11" s="107">
        <v>149507.9</v>
      </c>
      <c r="L11" s="107">
        <v>149507.9</v>
      </c>
      <c r="M11" s="107">
        <v>149507.9</v>
      </c>
      <c r="N11" s="107">
        <v>149507.9</v>
      </c>
      <c r="O11" s="85"/>
      <c r="P11" s="85"/>
    </row>
    <row r="12" spans="1:17" s="82" customFormat="1" ht="62.25" customHeight="1">
      <c r="A12" s="10" t="s">
        <v>35</v>
      </c>
      <c r="B12" s="108" t="s">
        <v>195</v>
      </c>
      <c r="C12" s="107" t="s">
        <v>23</v>
      </c>
      <c r="D12" s="107" t="s">
        <v>23</v>
      </c>
      <c r="E12" s="107" t="s">
        <v>23</v>
      </c>
      <c r="F12" s="107">
        <v>32074.9</v>
      </c>
      <c r="G12" s="107">
        <v>120806.6</v>
      </c>
      <c r="H12" s="107">
        <v>131315.79999999999</v>
      </c>
      <c r="I12" s="107">
        <v>200803.7</v>
      </c>
      <c r="J12" s="107">
        <v>249388.6</v>
      </c>
      <c r="K12" s="107">
        <v>370340.9</v>
      </c>
      <c r="L12" s="107">
        <v>456552.2</v>
      </c>
      <c r="M12" s="107">
        <v>631588</v>
      </c>
      <c r="N12" s="107">
        <v>806623.8</v>
      </c>
      <c r="O12" s="83"/>
      <c r="P12" s="181"/>
    </row>
    <row r="13" spans="1:17" s="82" customFormat="1" ht="48" hidden="1" customHeight="1">
      <c r="A13" s="10" t="s">
        <v>37</v>
      </c>
      <c r="B13" s="14" t="s">
        <v>117</v>
      </c>
      <c r="C13" s="107" t="s">
        <v>23</v>
      </c>
      <c r="D13" s="107" t="s">
        <v>23</v>
      </c>
      <c r="E13" s="107" t="s">
        <v>23</v>
      </c>
      <c r="F13" s="107" t="s">
        <v>23</v>
      </c>
      <c r="G13" s="107" t="s">
        <v>23</v>
      </c>
      <c r="H13" s="107" t="s">
        <v>23</v>
      </c>
      <c r="I13" s="107" t="s">
        <v>23</v>
      </c>
      <c r="J13" s="107" t="s">
        <v>23</v>
      </c>
      <c r="K13" s="107" t="s">
        <v>23</v>
      </c>
      <c r="L13" s="107" t="s">
        <v>23</v>
      </c>
      <c r="M13" s="107" t="s">
        <v>23</v>
      </c>
      <c r="N13" s="107" t="s">
        <v>23</v>
      </c>
      <c r="O13" s="83"/>
    </row>
    <row r="14" spans="1:17" s="82" customFormat="1" ht="48" hidden="1" customHeight="1">
      <c r="A14" s="10" t="s">
        <v>39</v>
      </c>
      <c r="B14" s="14" t="s">
        <v>120</v>
      </c>
      <c r="C14" s="107" t="s">
        <v>23</v>
      </c>
      <c r="D14" s="107" t="s">
        <v>23</v>
      </c>
      <c r="E14" s="107" t="s">
        <v>23</v>
      </c>
      <c r="F14" s="107" t="s">
        <v>23</v>
      </c>
      <c r="G14" s="107" t="s">
        <v>23</v>
      </c>
      <c r="H14" s="107" t="s">
        <v>23</v>
      </c>
      <c r="I14" s="107" t="s">
        <v>23</v>
      </c>
      <c r="J14" s="107" t="s">
        <v>23</v>
      </c>
      <c r="K14" s="107" t="s">
        <v>23</v>
      </c>
      <c r="L14" s="107" t="s">
        <v>23</v>
      </c>
      <c r="M14" s="107" t="s">
        <v>23</v>
      </c>
      <c r="N14" s="107" t="s">
        <v>23</v>
      </c>
      <c r="O14" s="83"/>
    </row>
    <row r="15" spans="1:17" s="82" customFormat="1" ht="48" customHeight="1">
      <c r="A15" s="10" t="s">
        <v>37</v>
      </c>
      <c r="B15" s="14" t="s">
        <v>121</v>
      </c>
      <c r="C15" s="107" t="s">
        <v>23</v>
      </c>
      <c r="D15" s="107" t="s">
        <v>23</v>
      </c>
      <c r="E15" s="107">
        <v>4288.6000000000004</v>
      </c>
      <c r="F15" s="107">
        <v>22030.9</v>
      </c>
      <c r="G15" s="107">
        <v>22030.9</v>
      </c>
      <c r="H15" s="107">
        <v>49311.6</v>
      </c>
      <c r="I15" s="107">
        <v>62646.9</v>
      </c>
      <c r="J15" s="107">
        <v>62646.9</v>
      </c>
      <c r="K15" s="107">
        <v>64900.5</v>
      </c>
      <c r="L15" s="107">
        <v>64900.5</v>
      </c>
      <c r="M15" s="107">
        <v>64900.5</v>
      </c>
      <c r="N15" s="107">
        <v>64900.5</v>
      </c>
      <c r="O15" s="83"/>
      <c r="Q15" s="181"/>
    </row>
    <row r="16" spans="1:17" s="82" customFormat="1" ht="48" customHeight="1">
      <c r="A16" s="10" t="s">
        <v>39</v>
      </c>
      <c r="B16" s="28" t="s">
        <v>125</v>
      </c>
      <c r="C16" s="107" t="s">
        <v>23</v>
      </c>
      <c r="D16" s="107">
        <v>22181</v>
      </c>
      <c r="E16" s="107">
        <v>22181</v>
      </c>
      <c r="F16" s="107">
        <v>22181</v>
      </c>
      <c r="G16" s="107">
        <v>22181</v>
      </c>
      <c r="H16" s="107">
        <v>28546.2</v>
      </c>
      <c r="I16" s="107">
        <v>28596.1</v>
      </c>
      <c r="J16" s="107">
        <v>29861.3</v>
      </c>
      <c r="K16" s="107">
        <v>29861.3</v>
      </c>
      <c r="L16" s="107">
        <v>30182.3</v>
      </c>
      <c r="M16" s="107">
        <v>42274</v>
      </c>
      <c r="N16" s="107">
        <v>54366.2</v>
      </c>
      <c r="O16" s="83"/>
      <c r="P16" s="181"/>
    </row>
    <row r="17" spans="1:18" s="82" customFormat="1" ht="48" customHeight="1">
      <c r="A17" s="109"/>
      <c r="B17" s="58" t="s">
        <v>196</v>
      </c>
      <c r="C17" s="94"/>
      <c r="D17" s="94"/>
      <c r="E17" s="110">
        <f>SUM(E10:E16)</f>
        <v>212834</v>
      </c>
      <c r="F17" s="110">
        <f t="shared" ref="F17:N17" si="0">SUM(F10:F16)</f>
        <v>269921.09999999998</v>
      </c>
      <c r="G17" s="110">
        <f t="shared" si="0"/>
        <v>358652.80000000005</v>
      </c>
      <c r="H17" s="110">
        <f t="shared" si="0"/>
        <v>444179.19999999995</v>
      </c>
      <c r="I17" s="110">
        <f t="shared" si="0"/>
        <v>596449</v>
      </c>
      <c r="J17" s="110">
        <f t="shared" si="0"/>
        <v>647586.9</v>
      </c>
      <c r="K17" s="110">
        <f t="shared" si="0"/>
        <v>797518.10000000009</v>
      </c>
      <c r="L17" s="110">
        <f t="shared" si="0"/>
        <v>884050.40000000014</v>
      </c>
      <c r="M17" s="110">
        <f t="shared" si="0"/>
        <v>1071177.8999999999</v>
      </c>
      <c r="N17" s="110">
        <f t="shared" si="0"/>
        <v>1258305.9000000001</v>
      </c>
      <c r="O17" s="83"/>
    </row>
    <row r="18" spans="1:18">
      <c r="O18" s="88"/>
      <c r="P18" s="182"/>
      <c r="Q18" s="87"/>
      <c r="R18" s="87"/>
    </row>
  </sheetData>
  <mergeCells count="8">
    <mergeCell ref="B9:N9"/>
    <mergeCell ref="A2:N2"/>
    <mergeCell ref="A3:N3"/>
    <mergeCell ref="A4:N4"/>
    <mergeCell ref="A6:A7"/>
    <mergeCell ref="B6:B7"/>
    <mergeCell ref="C6:M6"/>
    <mergeCell ref="N6:N7"/>
  </mergeCells>
  <printOptions horizontalCentered="1"/>
  <pageMargins left="0.39370078740157483" right="0.39370078740157483" top="1.1811023622047245" bottom="0.39370078740157483" header="0.31496062992125984" footer="0.51181102362204722"/>
  <pageSetup paperSize="9" scale="70" firstPageNumber="49" orientation="landscape" useFirstPageNumber="1" horizontalDpi="300" verticalDpi="300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1:R128"/>
  <sheetViews>
    <sheetView view="pageBreakPreview" topLeftCell="A5" zoomScale="80" zoomScaleNormal="75" zoomScalePageLayoutView="80" workbookViewId="0">
      <selection activeCell="J121" sqref="J121"/>
    </sheetView>
  </sheetViews>
  <sheetFormatPr defaultColWidth="9.140625" defaultRowHeight="15"/>
  <cols>
    <col min="1" max="1" width="10.140625" style="52" customWidth="1"/>
    <col min="2" max="2" width="47.85546875" style="52" customWidth="1"/>
    <col min="3" max="4" width="12.140625" style="52" customWidth="1"/>
    <col min="5" max="5" width="21.42578125" style="52" customWidth="1"/>
    <col min="6" max="6" width="23.5703125" style="52" customWidth="1"/>
    <col min="7" max="7" width="22.42578125" style="52" customWidth="1"/>
    <col min="8" max="8" width="17.42578125" style="52" customWidth="1"/>
    <col min="9" max="9" width="13.7109375" style="52" customWidth="1"/>
    <col min="10" max="10" width="10.7109375" style="52" customWidth="1"/>
    <col min="11" max="11" width="16" style="52" customWidth="1"/>
    <col min="12" max="12" width="45" style="52" customWidth="1"/>
    <col min="13" max="13" width="10.140625" style="52" customWidth="1"/>
    <col min="14" max="14" width="11.7109375" style="52" customWidth="1"/>
    <col min="15" max="16384" width="9.140625" style="52"/>
  </cols>
  <sheetData>
    <row r="1" spans="1:18" ht="157.5" customHeight="1">
      <c r="A1" s="111"/>
      <c r="B1" s="55"/>
      <c r="C1" s="54"/>
      <c r="D1" s="54"/>
      <c r="H1" s="226"/>
      <c r="I1" s="226"/>
      <c r="J1" s="226"/>
      <c r="L1" s="164" t="s">
        <v>339</v>
      </c>
    </row>
    <row r="2" spans="1:18" s="57" customFormat="1" ht="29.85" customHeight="1">
      <c r="A2" s="185" t="s">
        <v>197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</row>
    <row r="3" spans="1:18" s="57" customFormat="1" ht="17.649999999999999" customHeight="1">
      <c r="A3" s="186" t="s">
        <v>198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</row>
    <row r="4" spans="1:18" s="57" customFormat="1" ht="14.25" customHeight="1">
      <c r="A4" s="105"/>
      <c r="B4" s="105"/>
      <c r="C4" s="105"/>
      <c r="D4" s="105"/>
      <c r="E4" s="105"/>
      <c r="F4" s="105"/>
      <c r="G4" s="105"/>
      <c r="H4" s="112"/>
      <c r="I4" s="105"/>
      <c r="J4" s="105"/>
      <c r="K4" s="105"/>
      <c r="L4" s="105"/>
    </row>
    <row r="5" spans="1:18" s="57" customFormat="1" ht="32.25" customHeight="1">
      <c r="A5" s="210" t="s">
        <v>340</v>
      </c>
      <c r="B5" s="210" t="s">
        <v>199</v>
      </c>
      <c r="C5" s="188" t="s">
        <v>200</v>
      </c>
      <c r="D5" s="188"/>
      <c r="E5" s="188" t="s">
        <v>201</v>
      </c>
      <c r="F5" s="188"/>
      <c r="G5" s="188" t="s">
        <v>202</v>
      </c>
      <c r="H5" s="210" t="s">
        <v>203</v>
      </c>
      <c r="I5" s="188" t="s">
        <v>204</v>
      </c>
      <c r="J5" s="188"/>
      <c r="K5" s="210" t="s">
        <v>205</v>
      </c>
      <c r="L5" s="188" t="s">
        <v>206</v>
      </c>
    </row>
    <row r="6" spans="1:18" s="57" customFormat="1" ht="51.75" customHeight="1">
      <c r="A6" s="210"/>
      <c r="B6" s="210"/>
      <c r="C6" s="157" t="s">
        <v>207</v>
      </c>
      <c r="D6" s="157" t="s">
        <v>208</v>
      </c>
      <c r="E6" s="157" t="s">
        <v>209</v>
      </c>
      <c r="F6" s="157" t="s">
        <v>210</v>
      </c>
      <c r="G6" s="188"/>
      <c r="H6" s="210"/>
      <c r="I6" s="157" t="s">
        <v>211</v>
      </c>
      <c r="J6" s="157" t="s">
        <v>12</v>
      </c>
      <c r="K6" s="210"/>
      <c r="L6" s="188"/>
      <c r="M6" s="43"/>
      <c r="N6" s="43"/>
      <c r="O6" s="43"/>
      <c r="P6" s="43"/>
      <c r="Q6" s="43"/>
    </row>
    <row r="7" spans="1:18" s="57" customFormat="1" ht="22.5" customHeight="1">
      <c r="A7" s="157">
        <v>1</v>
      </c>
      <c r="B7" s="157">
        <v>2</v>
      </c>
      <c r="C7" s="157">
        <v>3</v>
      </c>
      <c r="D7" s="157">
        <v>4</v>
      </c>
      <c r="E7" s="157">
        <v>5</v>
      </c>
      <c r="F7" s="157">
        <v>6</v>
      </c>
      <c r="G7" s="157">
        <v>7</v>
      </c>
      <c r="H7" s="113">
        <v>8</v>
      </c>
      <c r="I7" s="113">
        <v>9</v>
      </c>
      <c r="J7" s="113">
        <v>10</v>
      </c>
      <c r="K7" s="113">
        <v>11</v>
      </c>
      <c r="L7" s="113">
        <v>12</v>
      </c>
      <c r="M7" s="43"/>
      <c r="N7" s="43"/>
      <c r="O7" s="43"/>
      <c r="P7" s="43"/>
      <c r="Q7" s="43" t="s">
        <v>94</v>
      </c>
    </row>
    <row r="8" spans="1:18" s="57" customFormat="1" ht="30.75" customHeight="1">
      <c r="A8" s="158" t="s">
        <v>14</v>
      </c>
      <c r="B8" s="222" t="s">
        <v>15</v>
      </c>
      <c r="C8" s="222"/>
      <c r="D8" s="222"/>
      <c r="E8" s="222"/>
      <c r="F8" s="222"/>
      <c r="G8" s="222"/>
      <c r="H8" s="222"/>
      <c r="I8" s="222"/>
      <c r="J8" s="222"/>
      <c r="K8" s="222"/>
      <c r="L8" s="222"/>
      <c r="M8" s="77"/>
      <c r="N8" s="77"/>
      <c r="O8" s="77"/>
      <c r="P8" s="77"/>
      <c r="Q8" s="43"/>
    </row>
    <row r="9" spans="1:18" s="57" customFormat="1" ht="45" hidden="1" customHeight="1">
      <c r="A9" s="169" t="s">
        <v>56</v>
      </c>
      <c r="B9" s="170" t="s">
        <v>212</v>
      </c>
      <c r="C9" s="114"/>
      <c r="D9" s="114"/>
      <c r="E9" s="115"/>
      <c r="F9" s="115"/>
      <c r="G9" s="223" t="s">
        <v>213</v>
      </c>
      <c r="H9" s="169"/>
      <c r="I9" s="169"/>
      <c r="J9" s="169"/>
      <c r="K9" s="114"/>
      <c r="L9" s="114"/>
      <c r="M9" s="43"/>
      <c r="N9" s="43"/>
      <c r="O9" s="43"/>
      <c r="P9" s="43"/>
      <c r="Q9" s="43"/>
    </row>
    <row r="10" spans="1:18" s="57" customFormat="1" ht="91.5" hidden="1" customHeight="1">
      <c r="A10" s="169" t="s">
        <v>107</v>
      </c>
      <c r="B10" s="104" t="s">
        <v>214</v>
      </c>
      <c r="C10" s="167">
        <v>2024</v>
      </c>
      <c r="D10" s="167">
        <v>2025</v>
      </c>
      <c r="E10" s="169" t="s">
        <v>215</v>
      </c>
      <c r="F10" s="169" t="s">
        <v>215</v>
      </c>
      <c r="G10" s="224"/>
      <c r="H10" s="169" t="s">
        <v>215</v>
      </c>
      <c r="I10" s="167" t="s">
        <v>20</v>
      </c>
      <c r="J10" s="169" t="s">
        <v>215</v>
      </c>
      <c r="K10" s="89">
        <f>290584.4+15066</f>
        <v>305650.40000000002</v>
      </c>
      <c r="L10" s="114"/>
    </row>
    <row r="11" spans="1:18" s="57" customFormat="1" ht="29.25" hidden="1" customHeight="1">
      <c r="A11" s="169"/>
      <c r="B11" s="116" t="s">
        <v>216</v>
      </c>
      <c r="C11" s="114"/>
      <c r="D11" s="114"/>
      <c r="E11" s="114"/>
      <c r="F11" s="114"/>
      <c r="G11" s="224"/>
      <c r="H11" s="169"/>
      <c r="I11" s="169"/>
      <c r="J11" s="169"/>
      <c r="K11" s="89">
        <v>250000</v>
      </c>
      <c r="L11" s="114"/>
    </row>
    <row r="12" spans="1:18" s="57" customFormat="1" ht="25.5" hidden="1" customHeight="1">
      <c r="A12" s="169"/>
      <c r="B12" s="116" t="s">
        <v>217</v>
      </c>
      <c r="C12" s="114"/>
      <c r="D12" s="114"/>
      <c r="E12" s="114"/>
      <c r="F12" s="114"/>
      <c r="G12" s="224"/>
      <c r="H12" s="169"/>
      <c r="I12" s="169"/>
      <c r="J12" s="169" t="str">
        <f>J10</f>
        <v>Х</v>
      </c>
      <c r="K12" s="89">
        <v>250000</v>
      </c>
      <c r="L12" s="114"/>
      <c r="R12" s="57" t="s">
        <v>94</v>
      </c>
    </row>
    <row r="13" spans="1:18" s="57" customFormat="1" ht="57" hidden="1" customHeight="1">
      <c r="A13" s="169" t="s">
        <v>218</v>
      </c>
      <c r="B13" s="116" t="s">
        <v>219</v>
      </c>
      <c r="C13" s="117">
        <v>45369</v>
      </c>
      <c r="D13" s="117">
        <v>45379</v>
      </c>
      <c r="E13" s="169" t="s">
        <v>215</v>
      </c>
      <c r="F13" s="169" t="s">
        <v>215</v>
      </c>
      <c r="G13" s="224"/>
      <c r="H13" s="169" t="s">
        <v>215</v>
      </c>
      <c r="I13" s="169" t="s">
        <v>215</v>
      </c>
      <c r="J13" s="169" t="s">
        <v>215</v>
      </c>
      <c r="K13" s="169" t="s">
        <v>215</v>
      </c>
      <c r="L13" s="167" t="s">
        <v>220</v>
      </c>
    </row>
    <row r="14" spans="1:18" s="57" customFormat="1" ht="63.75" hidden="1" customHeight="1">
      <c r="A14" s="169" t="s">
        <v>221</v>
      </c>
      <c r="B14" s="23" t="s">
        <v>222</v>
      </c>
      <c r="C14" s="117">
        <v>45411</v>
      </c>
      <c r="D14" s="117">
        <v>45411</v>
      </c>
      <c r="E14" s="169" t="s">
        <v>215</v>
      </c>
      <c r="F14" s="169" t="s">
        <v>215</v>
      </c>
      <c r="G14" s="224"/>
      <c r="H14" s="169" t="s">
        <v>215</v>
      </c>
      <c r="I14" s="169" t="s">
        <v>215</v>
      </c>
      <c r="J14" s="169" t="s">
        <v>215</v>
      </c>
      <c r="K14" s="169" t="s">
        <v>215</v>
      </c>
      <c r="L14" s="167" t="s">
        <v>223</v>
      </c>
    </row>
    <row r="15" spans="1:18" s="57" customFormat="1" ht="43.5" hidden="1" customHeight="1">
      <c r="A15" s="169" t="s">
        <v>224</v>
      </c>
      <c r="B15" s="116" t="s">
        <v>225</v>
      </c>
      <c r="C15" s="117">
        <v>45427</v>
      </c>
      <c r="D15" s="118">
        <v>45646</v>
      </c>
      <c r="E15" s="169" t="s">
        <v>215</v>
      </c>
      <c r="F15" s="169" t="s">
        <v>215</v>
      </c>
      <c r="G15" s="224"/>
      <c r="H15" s="169" t="s">
        <v>215</v>
      </c>
      <c r="I15" s="169" t="s">
        <v>215</v>
      </c>
      <c r="J15" s="169" t="s">
        <v>215</v>
      </c>
      <c r="K15" s="169" t="s">
        <v>215</v>
      </c>
      <c r="L15" s="167" t="s">
        <v>226</v>
      </c>
    </row>
    <row r="16" spans="1:18" s="57" customFormat="1" ht="55.5" hidden="1" customHeight="1">
      <c r="A16" s="169" t="s">
        <v>227</v>
      </c>
      <c r="B16" s="116" t="s">
        <v>228</v>
      </c>
      <c r="C16" s="117">
        <v>45432</v>
      </c>
      <c r="D16" s="118">
        <v>45651</v>
      </c>
      <c r="E16" s="169" t="s">
        <v>215</v>
      </c>
      <c r="F16" s="169" t="s">
        <v>215</v>
      </c>
      <c r="G16" s="224"/>
      <c r="H16" s="169" t="s">
        <v>215</v>
      </c>
      <c r="I16" s="169" t="s">
        <v>215</v>
      </c>
      <c r="J16" s="169" t="s">
        <v>215</v>
      </c>
      <c r="K16" s="169" t="s">
        <v>215</v>
      </c>
      <c r="L16" s="167" t="s">
        <v>229</v>
      </c>
    </row>
    <row r="17" spans="1:16" s="57" customFormat="1" ht="36.75" customHeight="1">
      <c r="A17" s="169" t="s">
        <v>56</v>
      </c>
      <c r="B17" s="170" t="s">
        <v>230</v>
      </c>
      <c r="C17" s="169"/>
      <c r="D17" s="114"/>
      <c r="E17" s="169"/>
      <c r="F17" s="169"/>
      <c r="G17" s="224"/>
      <c r="H17" s="169"/>
      <c r="I17" s="169"/>
      <c r="J17" s="169"/>
      <c r="K17" s="169"/>
      <c r="L17" s="170"/>
    </row>
    <row r="18" spans="1:16" s="57" customFormat="1" ht="66.75" customHeight="1">
      <c r="A18" s="169" t="s">
        <v>107</v>
      </c>
      <c r="B18" s="104" t="s">
        <v>231</v>
      </c>
      <c r="C18" s="167">
        <v>2024</v>
      </c>
      <c r="D18" s="167">
        <v>2025</v>
      </c>
      <c r="E18" s="169" t="s">
        <v>215</v>
      </c>
      <c r="F18" s="169" t="s">
        <v>215</v>
      </c>
      <c r="G18" s="224"/>
      <c r="H18" s="167"/>
      <c r="I18" s="167" t="s">
        <v>20</v>
      </c>
      <c r="J18" s="167">
        <v>0.61299999999999999</v>
      </c>
      <c r="K18" s="89">
        <f>197973.5-15066</f>
        <v>182907.5</v>
      </c>
      <c r="L18" s="114"/>
      <c r="P18" s="57" t="s">
        <v>316</v>
      </c>
    </row>
    <row r="19" spans="1:16" s="57" customFormat="1" ht="37.5" customHeight="1">
      <c r="A19" s="169" t="s">
        <v>218</v>
      </c>
      <c r="B19" s="116" t="s">
        <v>225</v>
      </c>
      <c r="C19" s="117">
        <v>45748</v>
      </c>
      <c r="D19" s="118">
        <v>46011</v>
      </c>
      <c r="E19" s="169" t="s">
        <v>215</v>
      </c>
      <c r="F19" s="169" t="s">
        <v>215</v>
      </c>
      <c r="G19" s="224"/>
      <c r="H19" s="169" t="s">
        <v>215</v>
      </c>
      <c r="I19" s="169" t="s">
        <v>215</v>
      </c>
      <c r="J19" s="169" t="s">
        <v>215</v>
      </c>
      <c r="K19" s="169" t="s">
        <v>215</v>
      </c>
      <c r="L19" s="167" t="s">
        <v>277</v>
      </c>
    </row>
    <row r="20" spans="1:16" s="57" customFormat="1" ht="55.5" customHeight="1">
      <c r="A20" s="169" t="s">
        <v>221</v>
      </c>
      <c r="B20" s="116" t="s">
        <v>232</v>
      </c>
      <c r="C20" s="117">
        <v>45754</v>
      </c>
      <c r="D20" s="118">
        <v>46016</v>
      </c>
      <c r="E20" s="169" t="s">
        <v>215</v>
      </c>
      <c r="F20" s="169" t="s">
        <v>215</v>
      </c>
      <c r="G20" s="224"/>
      <c r="H20" s="169" t="s">
        <v>215</v>
      </c>
      <c r="I20" s="169" t="s">
        <v>215</v>
      </c>
      <c r="J20" s="169" t="s">
        <v>215</v>
      </c>
      <c r="K20" s="169" t="s">
        <v>215</v>
      </c>
      <c r="L20" s="167" t="s">
        <v>277</v>
      </c>
    </row>
    <row r="21" spans="1:16" s="57" customFormat="1" ht="26.25" customHeight="1">
      <c r="A21" s="169" t="s">
        <v>224</v>
      </c>
      <c r="B21" s="116" t="s">
        <v>233</v>
      </c>
      <c r="C21" s="117">
        <v>46016</v>
      </c>
      <c r="D21" s="117">
        <v>46016</v>
      </c>
      <c r="E21" s="169" t="s">
        <v>215</v>
      </c>
      <c r="F21" s="169" t="s">
        <v>215</v>
      </c>
      <c r="G21" s="224"/>
      <c r="H21" s="169" t="s">
        <v>215</v>
      </c>
      <c r="I21" s="169" t="s">
        <v>215</v>
      </c>
      <c r="J21" s="169" t="s">
        <v>215</v>
      </c>
      <c r="K21" s="169" t="s">
        <v>215</v>
      </c>
      <c r="L21" s="167" t="s">
        <v>277</v>
      </c>
    </row>
    <row r="22" spans="1:16" s="57" customFormat="1" ht="34.5" hidden="1" customHeight="1">
      <c r="A22" s="169" t="s">
        <v>56</v>
      </c>
      <c r="B22" s="170" t="s">
        <v>235</v>
      </c>
      <c r="C22" s="117"/>
      <c r="D22" s="117"/>
      <c r="E22" s="169"/>
      <c r="F22" s="169"/>
      <c r="G22" s="224"/>
      <c r="H22" s="169"/>
      <c r="I22" s="169"/>
      <c r="J22" s="169"/>
      <c r="K22" s="169"/>
      <c r="L22" s="167"/>
    </row>
    <row r="23" spans="1:16" s="57" customFormat="1" ht="53.25" hidden="1" customHeight="1">
      <c r="A23" s="169" t="s">
        <v>107</v>
      </c>
      <c r="B23" s="119" t="s">
        <v>237</v>
      </c>
      <c r="C23" s="167">
        <v>2026</v>
      </c>
      <c r="D23" s="167">
        <v>2026</v>
      </c>
      <c r="E23" s="167" t="s">
        <v>215</v>
      </c>
      <c r="F23" s="167" t="s">
        <v>215</v>
      </c>
      <c r="G23" s="224"/>
      <c r="H23" s="167" t="s">
        <v>215</v>
      </c>
      <c r="I23" s="167" t="s">
        <v>20</v>
      </c>
      <c r="J23" s="167">
        <v>2.1</v>
      </c>
      <c r="K23" s="89">
        <v>175620</v>
      </c>
      <c r="L23" s="170"/>
    </row>
    <row r="24" spans="1:16" s="57" customFormat="1" ht="53.25" hidden="1" customHeight="1">
      <c r="A24" s="169" t="s">
        <v>218</v>
      </c>
      <c r="B24" s="116" t="s">
        <v>219</v>
      </c>
      <c r="C24" s="117">
        <v>45901</v>
      </c>
      <c r="D24" s="117">
        <v>45915</v>
      </c>
      <c r="E24" s="169" t="s">
        <v>215</v>
      </c>
      <c r="F24" s="169" t="s">
        <v>215</v>
      </c>
      <c r="G24" s="224"/>
      <c r="H24" s="169" t="s">
        <v>215</v>
      </c>
      <c r="I24" s="169" t="s">
        <v>215</v>
      </c>
      <c r="J24" s="169" t="s">
        <v>215</v>
      </c>
      <c r="K24" s="169" t="s">
        <v>215</v>
      </c>
      <c r="L24" s="167" t="s">
        <v>238</v>
      </c>
    </row>
    <row r="25" spans="1:16" s="57" customFormat="1" ht="47.25" hidden="1" customHeight="1">
      <c r="A25" s="169" t="s">
        <v>221</v>
      </c>
      <c r="B25" s="23" t="s">
        <v>239</v>
      </c>
      <c r="C25" s="117">
        <v>45945</v>
      </c>
      <c r="D25" s="117">
        <v>45945</v>
      </c>
      <c r="E25" s="169" t="s">
        <v>215</v>
      </c>
      <c r="F25" s="169" t="s">
        <v>215</v>
      </c>
      <c r="G25" s="224"/>
      <c r="H25" s="169" t="s">
        <v>215</v>
      </c>
      <c r="I25" s="169" t="s">
        <v>215</v>
      </c>
      <c r="J25" s="169" t="s">
        <v>215</v>
      </c>
      <c r="K25" s="169" t="s">
        <v>215</v>
      </c>
      <c r="L25" s="167" t="s">
        <v>223</v>
      </c>
    </row>
    <row r="26" spans="1:16" s="57" customFormat="1" ht="47.25" hidden="1" customHeight="1">
      <c r="A26" s="169" t="s">
        <v>224</v>
      </c>
      <c r="B26" s="116" t="s">
        <v>225</v>
      </c>
      <c r="C26" s="117">
        <v>46143</v>
      </c>
      <c r="D26" s="118">
        <v>46376</v>
      </c>
      <c r="E26" s="169" t="s">
        <v>215</v>
      </c>
      <c r="F26" s="169" t="s">
        <v>215</v>
      </c>
      <c r="G26" s="224"/>
      <c r="H26" s="169" t="s">
        <v>215</v>
      </c>
      <c r="I26" s="169" t="s">
        <v>215</v>
      </c>
      <c r="J26" s="169" t="s">
        <v>215</v>
      </c>
      <c r="K26" s="169" t="s">
        <v>215</v>
      </c>
      <c r="L26" s="167" t="s">
        <v>226</v>
      </c>
    </row>
    <row r="27" spans="1:16" s="57" customFormat="1" ht="55.5" hidden="1" customHeight="1">
      <c r="A27" s="169" t="s">
        <v>227</v>
      </c>
      <c r="B27" s="116" t="s">
        <v>240</v>
      </c>
      <c r="C27" s="117">
        <v>46149</v>
      </c>
      <c r="D27" s="118">
        <v>46381</v>
      </c>
      <c r="E27" s="169" t="s">
        <v>215</v>
      </c>
      <c r="F27" s="169" t="s">
        <v>215</v>
      </c>
      <c r="G27" s="224"/>
      <c r="H27" s="169" t="s">
        <v>215</v>
      </c>
      <c r="I27" s="169" t="s">
        <v>215</v>
      </c>
      <c r="J27" s="169" t="s">
        <v>215</v>
      </c>
      <c r="K27" s="169" t="s">
        <v>215</v>
      </c>
      <c r="L27" s="167" t="s">
        <v>229</v>
      </c>
    </row>
    <row r="28" spans="1:16" s="57" customFormat="1" ht="28.5" hidden="1" customHeight="1">
      <c r="A28" s="169" t="s">
        <v>241</v>
      </c>
      <c r="B28" s="116" t="s">
        <v>233</v>
      </c>
      <c r="C28" s="117">
        <v>46381</v>
      </c>
      <c r="D28" s="117">
        <v>46381</v>
      </c>
      <c r="E28" s="169" t="s">
        <v>215</v>
      </c>
      <c r="F28" s="169" t="s">
        <v>215</v>
      </c>
      <c r="G28" s="224"/>
      <c r="H28" s="169" t="s">
        <v>215</v>
      </c>
      <c r="I28" s="169" t="s">
        <v>215</v>
      </c>
      <c r="J28" s="169" t="s">
        <v>215</v>
      </c>
      <c r="K28" s="169" t="s">
        <v>215</v>
      </c>
      <c r="L28" s="167" t="s">
        <v>234</v>
      </c>
    </row>
    <row r="29" spans="1:16" s="57" customFormat="1" ht="70.5" hidden="1" customHeight="1">
      <c r="A29" s="169" t="s">
        <v>140</v>
      </c>
      <c r="B29" s="104" t="s">
        <v>242</v>
      </c>
      <c r="C29" s="167">
        <v>2026</v>
      </c>
      <c r="D29" s="167">
        <v>2026</v>
      </c>
      <c r="E29" s="115"/>
      <c r="F29" s="115"/>
      <c r="G29" s="224"/>
      <c r="H29" s="167" t="s">
        <v>215</v>
      </c>
      <c r="I29" s="167" t="s">
        <v>20</v>
      </c>
      <c r="J29" s="120">
        <v>3.7130000000000001</v>
      </c>
      <c r="K29" s="89">
        <v>450436.999750741</v>
      </c>
      <c r="L29" s="169"/>
    </row>
    <row r="30" spans="1:16" s="57" customFormat="1" ht="53.25" hidden="1" customHeight="1">
      <c r="A30" s="169" t="s">
        <v>243</v>
      </c>
      <c r="B30" s="116" t="s">
        <v>219</v>
      </c>
      <c r="C30" s="117">
        <v>45901</v>
      </c>
      <c r="D30" s="117">
        <v>45915</v>
      </c>
      <c r="E30" s="169" t="s">
        <v>215</v>
      </c>
      <c r="F30" s="169" t="s">
        <v>215</v>
      </c>
      <c r="G30" s="224"/>
      <c r="H30" s="169" t="s">
        <v>215</v>
      </c>
      <c r="I30" s="169" t="s">
        <v>215</v>
      </c>
      <c r="J30" s="169" t="s">
        <v>215</v>
      </c>
      <c r="K30" s="169" t="s">
        <v>215</v>
      </c>
      <c r="L30" s="167" t="s">
        <v>238</v>
      </c>
    </row>
    <row r="31" spans="1:16" s="57" customFormat="1" ht="48.75" hidden="1" customHeight="1">
      <c r="A31" s="169" t="s">
        <v>244</v>
      </c>
      <c r="B31" s="23" t="s">
        <v>245</v>
      </c>
      <c r="C31" s="117">
        <v>45945</v>
      </c>
      <c r="D31" s="117">
        <v>45945</v>
      </c>
      <c r="E31" s="169" t="s">
        <v>215</v>
      </c>
      <c r="F31" s="169" t="s">
        <v>215</v>
      </c>
      <c r="G31" s="224"/>
      <c r="H31" s="169" t="s">
        <v>215</v>
      </c>
      <c r="I31" s="169" t="s">
        <v>215</v>
      </c>
      <c r="J31" s="169" t="s">
        <v>215</v>
      </c>
      <c r="K31" s="169" t="s">
        <v>215</v>
      </c>
      <c r="L31" s="167" t="s">
        <v>223</v>
      </c>
    </row>
    <row r="32" spans="1:16" s="57" customFormat="1" ht="55.5" hidden="1" customHeight="1">
      <c r="A32" s="169" t="s">
        <v>246</v>
      </c>
      <c r="B32" s="116" t="s">
        <v>225</v>
      </c>
      <c r="C32" s="117">
        <v>46143</v>
      </c>
      <c r="D32" s="118">
        <v>46376</v>
      </c>
      <c r="E32" s="169" t="s">
        <v>215</v>
      </c>
      <c r="F32" s="169" t="s">
        <v>215</v>
      </c>
      <c r="G32" s="224"/>
      <c r="H32" s="169" t="s">
        <v>215</v>
      </c>
      <c r="I32" s="169" t="s">
        <v>215</v>
      </c>
      <c r="J32" s="169" t="s">
        <v>215</v>
      </c>
      <c r="K32" s="169" t="s">
        <v>215</v>
      </c>
      <c r="L32" s="167" t="s">
        <v>226</v>
      </c>
    </row>
    <row r="33" spans="1:16" s="57" customFormat="1" ht="51" hidden="1" customHeight="1">
      <c r="A33" s="169" t="s">
        <v>247</v>
      </c>
      <c r="B33" s="116" t="s">
        <v>248</v>
      </c>
      <c r="C33" s="117">
        <v>46149</v>
      </c>
      <c r="D33" s="118">
        <v>46381</v>
      </c>
      <c r="E33" s="169" t="s">
        <v>215</v>
      </c>
      <c r="F33" s="169" t="s">
        <v>215</v>
      </c>
      <c r="G33" s="224"/>
      <c r="H33" s="169" t="s">
        <v>215</v>
      </c>
      <c r="I33" s="169" t="s">
        <v>215</v>
      </c>
      <c r="J33" s="169" t="s">
        <v>215</v>
      </c>
      <c r="K33" s="169" t="s">
        <v>215</v>
      </c>
      <c r="L33" s="167" t="s">
        <v>229</v>
      </c>
    </row>
    <row r="34" spans="1:16" s="57" customFormat="1" ht="23.25" hidden="1" customHeight="1">
      <c r="A34" s="169" t="s">
        <v>249</v>
      </c>
      <c r="B34" s="116" t="s">
        <v>233</v>
      </c>
      <c r="C34" s="118">
        <v>46381</v>
      </c>
      <c r="D34" s="118">
        <v>46381</v>
      </c>
      <c r="E34" s="169" t="s">
        <v>215</v>
      </c>
      <c r="F34" s="169" t="s">
        <v>215</v>
      </c>
      <c r="G34" s="224"/>
      <c r="H34" s="169" t="s">
        <v>215</v>
      </c>
      <c r="I34" s="169" t="s">
        <v>215</v>
      </c>
      <c r="J34" s="169" t="s">
        <v>215</v>
      </c>
      <c r="K34" s="169" t="s">
        <v>215</v>
      </c>
      <c r="L34" s="167" t="s">
        <v>234</v>
      </c>
    </row>
    <row r="35" spans="1:16" s="57" customFormat="1" ht="70.5" hidden="1" customHeight="1">
      <c r="A35" s="169" t="s">
        <v>250</v>
      </c>
      <c r="B35" s="104" t="s">
        <v>251</v>
      </c>
      <c r="C35" s="167">
        <v>2026</v>
      </c>
      <c r="D35" s="167">
        <v>2026</v>
      </c>
      <c r="E35" s="167"/>
      <c r="F35" s="167"/>
      <c r="G35" s="224"/>
      <c r="H35" s="167"/>
      <c r="I35" s="167" t="s">
        <v>20</v>
      </c>
      <c r="J35" s="167">
        <v>0.33900000000000002</v>
      </c>
      <c r="K35" s="89">
        <v>664030</v>
      </c>
      <c r="L35" s="114"/>
    </row>
    <row r="36" spans="1:16" s="57" customFormat="1" ht="53.25" hidden="1" customHeight="1">
      <c r="A36" s="169" t="s">
        <v>252</v>
      </c>
      <c r="B36" s="116" t="s">
        <v>219</v>
      </c>
      <c r="C36" s="117">
        <v>46016</v>
      </c>
      <c r="D36" s="117">
        <v>46037</v>
      </c>
      <c r="E36" s="169" t="s">
        <v>215</v>
      </c>
      <c r="F36" s="169" t="s">
        <v>215</v>
      </c>
      <c r="G36" s="224"/>
      <c r="H36" s="169" t="s">
        <v>215</v>
      </c>
      <c r="I36" s="169" t="s">
        <v>215</v>
      </c>
      <c r="J36" s="169" t="s">
        <v>215</v>
      </c>
      <c r="K36" s="169" t="s">
        <v>215</v>
      </c>
      <c r="L36" s="167" t="s">
        <v>238</v>
      </c>
    </row>
    <row r="37" spans="1:16" s="57" customFormat="1" ht="47.25" hidden="1" customHeight="1">
      <c r="A37" s="169" t="s">
        <v>253</v>
      </c>
      <c r="B37" s="23" t="s">
        <v>254</v>
      </c>
      <c r="C37" s="117">
        <v>46052</v>
      </c>
      <c r="D37" s="117">
        <v>46052</v>
      </c>
      <c r="E37" s="169" t="s">
        <v>215</v>
      </c>
      <c r="F37" s="169" t="s">
        <v>215</v>
      </c>
      <c r="G37" s="224"/>
      <c r="H37" s="169" t="s">
        <v>215</v>
      </c>
      <c r="I37" s="169" t="s">
        <v>215</v>
      </c>
      <c r="J37" s="169" t="s">
        <v>215</v>
      </c>
      <c r="K37" s="169" t="s">
        <v>215</v>
      </c>
      <c r="L37" s="167" t="s">
        <v>223</v>
      </c>
    </row>
    <row r="38" spans="1:16" s="57" customFormat="1" ht="51.75" hidden="1" customHeight="1">
      <c r="A38" s="169" t="s">
        <v>255</v>
      </c>
      <c r="B38" s="116" t="s">
        <v>225</v>
      </c>
      <c r="C38" s="117">
        <v>46122</v>
      </c>
      <c r="D38" s="118">
        <v>46376</v>
      </c>
      <c r="E38" s="169" t="s">
        <v>215</v>
      </c>
      <c r="F38" s="169" t="s">
        <v>215</v>
      </c>
      <c r="G38" s="224"/>
      <c r="H38" s="169" t="s">
        <v>215</v>
      </c>
      <c r="I38" s="169" t="s">
        <v>215</v>
      </c>
      <c r="J38" s="169" t="s">
        <v>215</v>
      </c>
      <c r="K38" s="169" t="s">
        <v>215</v>
      </c>
      <c r="L38" s="167" t="s">
        <v>226</v>
      </c>
    </row>
    <row r="39" spans="1:16" s="57" customFormat="1" ht="60" hidden="1" customHeight="1">
      <c r="A39" s="169" t="s">
        <v>256</v>
      </c>
      <c r="B39" s="116" t="s">
        <v>257</v>
      </c>
      <c r="C39" s="117">
        <v>46129</v>
      </c>
      <c r="D39" s="118">
        <v>46381</v>
      </c>
      <c r="E39" s="169" t="s">
        <v>215</v>
      </c>
      <c r="F39" s="169" t="s">
        <v>215</v>
      </c>
      <c r="G39" s="224"/>
      <c r="H39" s="169" t="s">
        <v>215</v>
      </c>
      <c r="I39" s="169" t="s">
        <v>215</v>
      </c>
      <c r="J39" s="169" t="s">
        <v>215</v>
      </c>
      <c r="K39" s="169" t="s">
        <v>215</v>
      </c>
      <c r="L39" s="167" t="s">
        <v>229</v>
      </c>
    </row>
    <row r="40" spans="1:16" s="57" customFormat="1" ht="36.75" hidden="1" customHeight="1">
      <c r="A40" s="169" t="s">
        <v>258</v>
      </c>
      <c r="B40" s="116" t="s">
        <v>233</v>
      </c>
      <c r="C40" s="117">
        <v>46381</v>
      </c>
      <c r="D40" s="117">
        <v>46381</v>
      </c>
      <c r="E40" s="169" t="s">
        <v>215</v>
      </c>
      <c r="F40" s="169" t="s">
        <v>215</v>
      </c>
      <c r="G40" s="224"/>
      <c r="H40" s="169" t="s">
        <v>215</v>
      </c>
      <c r="I40" s="169" t="s">
        <v>215</v>
      </c>
      <c r="J40" s="169" t="s">
        <v>215</v>
      </c>
      <c r="K40" s="169" t="s">
        <v>215</v>
      </c>
      <c r="L40" s="167" t="s">
        <v>234</v>
      </c>
    </row>
    <row r="41" spans="1:16" s="57" customFormat="1" ht="62.25" hidden="1" customHeight="1">
      <c r="A41" s="167" t="s">
        <v>83</v>
      </c>
      <c r="B41" s="170" t="s">
        <v>259</v>
      </c>
      <c r="C41" s="114"/>
      <c r="D41" s="114"/>
      <c r="E41" s="169"/>
      <c r="F41" s="169"/>
      <c r="G41" s="224"/>
      <c r="H41" s="169"/>
      <c r="I41" s="169"/>
      <c r="J41" s="169"/>
      <c r="K41" s="114"/>
      <c r="L41" s="114"/>
    </row>
    <row r="42" spans="1:16" s="57" customFormat="1" ht="86.25" hidden="1" customHeight="1">
      <c r="A42" s="169" t="s">
        <v>112</v>
      </c>
      <c r="B42" s="104" t="s">
        <v>260</v>
      </c>
      <c r="C42" s="167">
        <v>2024</v>
      </c>
      <c r="D42" s="167">
        <v>2024</v>
      </c>
      <c r="E42" s="167" t="s">
        <v>215</v>
      </c>
      <c r="F42" s="167" t="s">
        <v>215</v>
      </c>
      <c r="G42" s="224"/>
      <c r="H42" s="167" t="s">
        <v>215</v>
      </c>
      <c r="I42" s="167" t="s">
        <v>261</v>
      </c>
      <c r="J42" s="167">
        <v>13.75</v>
      </c>
      <c r="K42" s="89">
        <v>88247.8</v>
      </c>
      <c r="L42" s="114"/>
    </row>
    <row r="43" spans="1:16" s="57" customFormat="1" ht="55.5" hidden="1" customHeight="1">
      <c r="A43" s="169" t="s">
        <v>262</v>
      </c>
      <c r="B43" s="116" t="s">
        <v>219</v>
      </c>
      <c r="C43" s="117">
        <v>45316</v>
      </c>
      <c r="D43" s="117">
        <v>45337</v>
      </c>
      <c r="E43" s="169" t="s">
        <v>215</v>
      </c>
      <c r="F43" s="169" t="s">
        <v>215</v>
      </c>
      <c r="G43" s="224"/>
      <c r="H43" s="169" t="s">
        <v>215</v>
      </c>
      <c r="I43" s="169" t="s">
        <v>215</v>
      </c>
      <c r="J43" s="169" t="s">
        <v>215</v>
      </c>
      <c r="K43" s="169" t="s">
        <v>215</v>
      </c>
      <c r="L43" s="167" t="s">
        <v>220</v>
      </c>
    </row>
    <row r="44" spans="1:16" s="57" customFormat="1" ht="51.75" hidden="1" customHeight="1">
      <c r="A44" s="169" t="s">
        <v>263</v>
      </c>
      <c r="B44" s="23" t="s">
        <v>222</v>
      </c>
      <c r="C44" s="117">
        <v>45350</v>
      </c>
      <c r="D44" s="117">
        <v>45350</v>
      </c>
      <c r="E44" s="169" t="s">
        <v>215</v>
      </c>
      <c r="F44" s="169" t="s">
        <v>215</v>
      </c>
      <c r="G44" s="224"/>
      <c r="H44" s="169" t="s">
        <v>215</v>
      </c>
      <c r="I44" s="169" t="s">
        <v>215</v>
      </c>
      <c r="J44" s="169" t="s">
        <v>215</v>
      </c>
      <c r="K44" s="169" t="s">
        <v>215</v>
      </c>
      <c r="L44" s="167" t="s">
        <v>223</v>
      </c>
    </row>
    <row r="45" spans="1:16" s="57" customFormat="1" ht="47.25" hidden="1" customHeight="1">
      <c r="A45" s="169" t="s">
        <v>264</v>
      </c>
      <c r="B45" s="116" t="s">
        <v>225</v>
      </c>
      <c r="C45" s="117">
        <v>45383</v>
      </c>
      <c r="D45" s="118">
        <v>45646</v>
      </c>
      <c r="E45" s="169" t="s">
        <v>215</v>
      </c>
      <c r="F45" s="169" t="s">
        <v>215</v>
      </c>
      <c r="G45" s="224"/>
      <c r="H45" s="169" t="s">
        <v>215</v>
      </c>
      <c r="I45" s="169" t="s">
        <v>215</v>
      </c>
      <c r="J45" s="169" t="s">
        <v>215</v>
      </c>
      <c r="K45" s="169" t="s">
        <v>215</v>
      </c>
      <c r="L45" s="167" t="s">
        <v>226</v>
      </c>
    </row>
    <row r="46" spans="1:16" s="57" customFormat="1" ht="63.75" hidden="1" customHeight="1">
      <c r="A46" s="169" t="s">
        <v>265</v>
      </c>
      <c r="B46" s="116" t="s">
        <v>228</v>
      </c>
      <c r="C46" s="117">
        <v>45389</v>
      </c>
      <c r="D46" s="118">
        <v>45651</v>
      </c>
      <c r="E46" s="169" t="s">
        <v>215</v>
      </c>
      <c r="F46" s="169" t="s">
        <v>215</v>
      </c>
      <c r="G46" s="224"/>
      <c r="H46" s="169" t="s">
        <v>215</v>
      </c>
      <c r="I46" s="169" t="s">
        <v>215</v>
      </c>
      <c r="J46" s="169" t="s">
        <v>215</v>
      </c>
      <c r="K46" s="169" t="s">
        <v>215</v>
      </c>
      <c r="L46" s="167" t="s">
        <v>229</v>
      </c>
      <c r="O46" s="80"/>
      <c r="P46" s="80"/>
    </row>
    <row r="47" spans="1:16" s="57" customFormat="1" ht="30.75" hidden="1" customHeight="1">
      <c r="A47" s="169" t="s">
        <v>266</v>
      </c>
      <c r="B47" s="116" t="s">
        <v>233</v>
      </c>
      <c r="C47" s="117">
        <v>45651</v>
      </c>
      <c r="D47" s="117">
        <v>45651</v>
      </c>
      <c r="E47" s="169" t="s">
        <v>215</v>
      </c>
      <c r="F47" s="169" t="s">
        <v>215</v>
      </c>
      <c r="G47" s="224"/>
      <c r="H47" s="169" t="s">
        <v>215</v>
      </c>
      <c r="I47" s="169" t="s">
        <v>215</v>
      </c>
      <c r="J47" s="169" t="s">
        <v>215</v>
      </c>
      <c r="K47" s="169" t="s">
        <v>215</v>
      </c>
      <c r="L47" s="167" t="s">
        <v>234</v>
      </c>
    </row>
    <row r="48" spans="1:16" s="57" customFormat="1" ht="49.5" customHeight="1">
      <c r="A48" s="167" t="s">
        <v>24</v>
      </c>
      <c r="B48" s="170" t="s">
        <v>267</v>
      </c>
      <c r="C48" s="117"/>
      <c r="D48" s="117"/>
      <c r="E48" s="169"/>
      <c r="F48" s="169"/>
      <c r="G48" s="224"/>
      <c r="H48" s="169"/>
      <c r="I48" s="169"/>
      <c r="J48" s="169"/>
      <c r="K48" s="169"/>
      <c r="L48" s="167"/>
    </row>
    <row r="49" spans="1:12" s="57" customFormat="1" ht="54.75" customHeight="1">
      <c r="A49" s="169" t="s">
        <v>112</v>
      </c>
      <c r="B49" s="104" t="s">
        <v>324</v>
      </c>
      <c r="C49" s="167">
        <v>2025</v>
      </c>
      <c r="D49" s="167">
        <v>2025</v>
      </c>
      <c r="E49" s="167" t="s">
        <v>215</v>
      </c>
      <c r="F49" s="167" t="s">
        <v>215</v>
      </c>
      <c r="G49" s="224"/>
      <c r="H49" s="167" t="s">
        <v>215</v>
      </c>
      <c r="I49" s="167" t="s">
        <v>261</v>
      </c>
      <c r="J49" s="167">
        <v>24.72</v>
      </c>
      <c r="K49" s="89">
        <v>149507.9</v>
      </c>
      <c r="L49" s="115"/>
    </row>
    <row r="50" spans="1:12" s="57" customFormat="1" ht="48.75" customHeight="1">
      <c r="A50" s="169" t="s">
        <v>262</v>
      </c>
      <c r="B50" s="116" t="s">
        <v>219</v>
      </c>
      <c r="C50" s="117">
        <v>45651</v>
      </c>
      <c r="D50" s="117">
        <v>45672</v>
      </c>
      <c r="E50" s="169" t="s">
        <v>215</v>
      </c>
      <c r="F50" s="169" t="s">
        <v>215</v>
      </c>
      <c r="G50" s="224"/>
      <c r="H50" s="169" t="s">
        <v>215</v>
      </c>
      <c r="I50" s="169" t="s">
        <v>215</v>
      </c>
      <c r="J50" s="169" t="s">
        <v>215</v>
      </c>
      <c r="K50" s="169" t="s">
        <v>215</v>
      </c>
      <c r="L50" s="167" t="s">
        <v>335</v>
      </c>
    </row>
    <row r="51" spans="1:12" s="57" customFormat="1" ht="48.75" customHeight="1">
      <c r="A51" s="169" t="s">
        <v>263</v>
      </c>
      <c r="B51" s="116" t="s">
        <v>325</v>
      </c>
      <c r="C51" s="117">
        <v>45687</v>
      </c>
      <c r="D51" s="117">
        <v>45687</v>
      </c>
      <c r="E51" s="169" t="s">
        <v>215</v>
      </c>
      <c r="F51" s="169" t="s">
        <v>215</v>
      </c>
      <c r="G51" s="224"/>
      <c r="H51" s="169" t="s">
        <v>215</v>
      </c>
      <c r="I51" s="169" t="s">
        <v>215</v>
      </c>
      <c r="J51" s="169" t="s">
        <v>215</v>
      </c>
      <c r="K51" s="169" t="s">
        <v>215</v>
      </c>
      <c r="L51" s="167" t="s">
        <v>223</v>
      </c>
    </row>
    <row r="52" spans="1:12" s="57" customFormat="1" ht="38.25" customHeight="1">
      <c r="A52" s="169" t="s">
        <v>264</v>
      </c>
      <c r="B52" s="116" t="s">
        <v>225</v>
      </c>
      <c r="C52" s="117">
        <v>45689</v>
      </c>
      <c r="D52" s="118">
        <v>46011</v>
      </c>
      <c r="E52" s="169" t="s">
        <v>215</v>
      </c>
      <c r="F52" s="169" t="s">
        <v>215</v>
      </c>
      <c r="G52" s="224"/>
      <c r="H52" s="169" t="s">
        <v>215</v>
      </c>
      <c r="I52" s="169" t="s">
        <v>215</v>
      </c>
      <c r="J52" s="169" t="s">
        <v>215</v>
      </c>
      <c r="K52" s="169" t="s">
        <v>215</v>
      </c>
      <c r="L52" s="167" t="s">
        <v>277</v>
      </c>
    </row>
    <row r="53" spans="1:12" s="57" customFormat="1" ht="54" customHeight="1">
      <c r="A53" s="169" t="s">
        <v>265</v>
      </c>
      <c r="B53" s="116" t="s">
        <v>228</v>
      </c>
      <c r="C53" s="117">
        <v>45698</v>
      </c>
      <c r="D53" s="118">
        <v>46016</v>
      </c>
      <c r="E53" s="169" t="s">
        <v>215</v>
      </c>
      <c r="F53" s="169" t="s">
        <v>215</v>
      </c>
      <c r="G53" s="224"/>
      <c r="H53" s="169" t="s">
        <v>215</v>
      </c>
      <c r="I53" s="169" t="s">
        <v>215</v>
      </c>
      <c r="J53" s="169" t="s">
        <v>215</v>
      </c>
      <c r="K53" s="169" t="s">
        <v>215</v>
      </c>
      <c r="L53" s="167" t="s">
        <v>277</v>
      </c>
    </row>
    <row r="54" spans="1:12" s="57" customFormat="1" ht="30.75" customHeight="1">
      <c r="A54" s="169" t="s">
        <v>266</v>
      </c>
      <c r="B54" s="116" t="s">
        <v>233</v>
      </c>
      <c r="C54" s="117">
        <v>46016</v>
      </c>
      <c r="D54" s="117">
        <v>46016</v>
      </c>
      <c r="E54" s="169" t="s">
        <v>215</v>
      </c>
      <c r="F54" s="169" t="s">
        <v>215</v>
      </c>
      <c r="G54" s="225"/>
      <c r="H54" s="169" t="s">
        <v>215</v>
      </c>
      <c r="I54" s="169" t="s">
        <v>215</v>
      </c>
      <c r="J54" s="169" t="s">
        <v>215</v>
      </c>
      <c r="K54" s="169" t="s">
        <v>215</v>
      </c>
      <c r="L54" s="167" t="s">
        <v>277</v>
      </c>
    </row>
    <row r="55" spans="1:12" s="57" customFormat="1" ht="57" customHeight="1">
      <c r="A55" s="167" t="s">
        <v>24</v>
      </c>
      <c r="B55" s="170" t="s">
        <v>268</v>
      </c>
      <c r="C55" s="117"/>
      <c r="D55" s="118"/>
      <c r="E55" s="169"/>
      <c r="F55" s="169"/>
      <c r="G55" s="217" t="s">
        <v>236</v>
      </c>
      <c r="H55" s="167" t="s">
        <v>215</v>
      </c>
      <c r="I55" s="167" t="s">
        <v>261</v>
      </c>
      <c r="J55" s="167"/>
      <c r="K55" s="89">
        <v>197016</v>
      </c>
      <c r="L55" s="115"/>
    </row>
    <row r="56" spans="1:12" s="57" customFormat="1" ht="72" customHeight="1">
      <c r="A56" s="167"/>
      <c r="B56" s="168" t="s">
        <v>315</v>
      </c>
      <c r="C56" s="167">
        <v>2026</v>
      </c>
      <c r="D56" s="167">
        <v>2026</v>
      </c>
      <c r="E56" s="169"/>
      <c r="F56" s="169"/>
      <c r="G56" s="218"/>
      <c r="H56" s="169" t="s">
        <v>215</v>
      </c>
      <c r="I56" s="169" t="s">
        <v>215</v>
      </c>
      <c r="J56" s="169" t="s">
        <v>215</v>
      </c>
      <c r="K56" s="169" t="s">
        <v>215</v>
      </c>
      <c r="L56" s="167" t="s">
        <v>326</v>
      </c>
    </row>
    <row r="57" spans="1:12" s="57" customFormat="1" ht="30.75" customHeight="1">
      <c r="A57" s="169" t="s">
        <v>262</v>
      </c>
      <c r="B57" s="116" t="s">
        <v>219</v>
      </c>
      <c r="C57" s="117">
        <v>45957</v>
      </c>
      <c r="D57" s="117">
        <v>45957</v>
      </c>
      <c r="E57" s="169" t="s">
        <v>215</v>
      </c>
      <c r="F57" s="169" t="s">
        <v>215</v>
      </c>
      <c r="G57" s="218"/>
      <c r="H57" s="169" t="s">
        <v>215</v>
      </c>
      <c r="I57" s="169" t="s">
        <v>215</v>
      </c>
      <c r="J57" s="169" t="s">
        <v>215</v>
      </c>
      <c r="K57" s="169" t="s">
        <v>215</v>
      </c>
      <c r="L57" s="167" t="s">
        <v>223</v>
      </c>
    </row>
    <row r="58" spans="1:12" s="57" customFormat="1" ht="46.5" customHeight="1">
      <c r="A58" s="169" t="s">
        <v>263</v>
      </c>
      <c r="B58" s="23" t="s">
        <v>295</v>
      </c>
      <c r="C58" s="117">
        <v>45989</v>
      </c>
      <c r="D58" s="117">
        <v>45989</v>
      </c>
      <c r="E58" s="169" t="s">
        <v>215</v>
      </c>
      <c r="F58" s="169" t="s">
        <v>215</v>
      </c>
      <c r="G58" s="218"/>
      <c r="H58" s="169" t="s">
        <v>215</v>
      </c>
      <c r="I58" s="169" t="s">
        <v>215</v>
      </c>
      <c r="J58" s="169" t="s">
        <v>215</v>
      </c>
      <c r="K58" s="169" t="s">
        <v>215</v>
      </c>
      <c r="L58" s="167" t="s">
        <v>277</v>
      </c>
    </row>
    <row r="59" spans="1:12" s="57" customFormat="1" ht="36.75" customHeight="1">
      <c r="A59" s="169" t="s">
        <v>264</v>
      </c>
      <c r="B59" s="116" t="s">
        <v>225</v>
      </c>
      <c r="C59" s="118">
        <v>46082</v>
      </c>
      <c r="D59" s="118">
        <v>46376</v>
      </c>
      <c r="E59" s="169" t="s">
        <v>215</v>
      </c>
      <c r="F59" s="169" t="s">
        <v>215</v>
      </c>
      <c r="G59" s="218"/>
      <c r="H59" s="169" t="s">
        <v>215</v>
      </c>
      <c r="I59" s="169" t="s">
        <v>215</v>
      </c>
      <c r="J59" s="169" t="s">
        <v>215</v>
      </c>
      <c r="K59" s="169" t="s">
        <v>215</v>
      </c>
      <c r="L59" s="167" t="s">
        <v>277</v>
      </c>
    </row>
    <row r="60" spans="1:12" s="57" customFormat="1" ht="51.75" customHeight="1">
      <c r="A60" s="169" t="s">
        <v>265</v>
      </c>
      <c r="B60" s="116" t="s">
        <v>232</v>
      </c>
      <c r="C60" s="118">
        <v>46091</v>
      </c>
      <c r="D60" s="118">
        <v>46381</v>
      </c>
      <c r="E60" s="169" t="s">
        <v>215</v>
      </c>
      <c r="F60" s="169" t="s">
        <v>215</v>
      </c>
      <c r="G60" s="218"/>
      <c r="H60" s="169" t="s">
        <v>215</v>
      </c>
      <c r="I60" s="169" t="s">
        <v>215</v>
      </c>
      <c r="J60" s="169" t="s">
        <v>215</v>
      </c>
      <c r="K60" s="169" t="s">
        <v>215</v>
      </c>
      <c r="L60" s="167" t="s">
        <v>277</v>
      </c>
    </row>
    <row r="61" spans="1:12" s="57" customFormat="1" ht="53.25" customHeight="1">
      <c r="A61" s="167" t="s">
        <v>24</v>
      </c>
      <c r="B61" s="170" t="s">
        <v>308</v>
      </c>
      <c r="C61" s="117"/>
      <c r="D61" s="118"/>
      <c r="E61" s="169"/>
      <c r="F61" s="169"/>
      <c r="G61" s="218"/>
      <c r="H61" s="169"/>
      <c r="I61" s="169"/>
      <c r="J61" s="169"/>
      <c r="K61" s="169"/>
      <c r="L61" s="167"/>
    </row>
    <row r="62" spans="1:12" s="57" customFormat="1" ht="69.75" customHeight="1">
      <c r="A62" s="169" t="s">
        <v>112</v>
      </c>
      <c r="B62" s="168" t="s">
        <v>315</v>
      </c>
      <c r="C62" s="167">
        <v>2027</v>
      </c>
      <c r="D62" s="167">
        <v>2027</v>
      </c>
      <c r="E62" s="167" t="s">
        <v>215</v>
      </c>
      <c r="F62" s="167" t="s">
        <v>215</v>
      </c>
      <c r="G62" s="218"/>
      <c r="H62" s="167" t="s">
        <v>215</v>
      </c>
      <c r="I62" s="167" t="s">
        <v>261</v>
      </c>
      <c r="J62" s="167">
        <v>105.6</v>
      </c>
      <c r="K62" s="89">
        <v>199788.9</v>
      </c>
      <c r="L62" s="115"/>
    </row>
    <row r="63" spans="1:12" s="57" customFormat="1" ht="40.5" customHeight="1">
      <c r="A63" s="169" t="s">
        <v>262</v>
      </c>
      <c r="B63" s="116" t="s">
        <v>225</v>
      </c>
      <c r="C63" s="118">
        <v>46447</v>
      </c>
      <c r="D63" s="118">
        <v>46741</v>
      </c>
      <c r="E63" s="169" t="s">
        <v>215</v>
      </c>
      <c r="F63" s="169" t="s">
        <v>215</v>
      </c>
      <c r="G63" s="218"/>
      <c r="H63" s="169" t="s">
        <v>215</v>
      </c>
      <c r="I63" s="169" t="s">
        <v>215</v>
      </c>
      <c r="J63" s="169" t="s">
        <v>215</v>
      </c>
      <c r="K63" s="169" t="s">
        <v>215</v>
      </c>
      <c r="L63" s="167" t="s">
        <v>226</v>
      </c>
    </row>
    <row r="64" spans="1:12" s="57" customFormat="1" ht="59.25" customHeight="1">
      <c r="A64" s="169" t="s">
        <v>263</v>
      </c>
      <c r="B64" s="116" t="s">
        <v>232</v>
      </c>
      <c r="C64" s="118">
        <v>46456</v>
      </c>
      <c r="D64" s="118">
        <v>46746</v>
      </c>
      <c r="E64" s="169" t="s">
        <v>215</v>
      </c>
      <c r="F64" s="169" t="s">
        <v>215</v>
      </c>
      <c r="G64" s="218"/>
      <c r="H64" s="169" t="s">
        <v>215</v>
      </c>
      <c r="I64" s="169" t="s">
        <v>215</v>
      </c>
      <c r="J64" s="169" t="s">
        <v>215</v>
      </c>
      <c r="K64" s="169" t="s">
        <v>215</v>
      </c>
      <c r="L64" s="167" t="s">
        <v>229</v>
      </c>
    </row>
    <row r="65" spans="1:12" s="57" customFormat="1" ht="27.75" customHeight="1">
      <c r="A65" s="169" t="s">
        <v>264</v>
      </c>
      <c r="B65" s="116" t="s">
        <v>233</v>
      </c>
      <c r="C65" s="118">
        <v>46746</v>
      </c>
      <c r="D65" s="118">
        <v>46746</v>
      </c>
      <c r="E65" s="169" t="s">
        <v>215</v>
      </c>
      <c r="F65" s="169" t="s">
        <v>215</v>
      </c>
      <c r="G65" s="218"/>
      <c r="H65" s="169" t="s">
        <v>215</v>
      </c>
      <c r="I65" s="169" t="s">
        <v>215</v>
      </c>
      <c r="J65" s="169" t="s">
        <v>215</v>
      </c>
      <c r="K65" s="169" t="s">
        <v>215</v>
      </c>
      <c r="L65" s="167" t="s">
        <v>234</v>
      </c>
    </row>
    <row r="66" spans="1:12" s="57" customFormat="1" ht="54" customHeight="1">
      <c r="A66" s="169" t="s">
        <v>314</v>
      </c>
      <c r="B66" s="168" t="s">
        <v>269</v>
      </c>
      <c r="C66" s="167">
        <v>2027</v>
      </c>
      <c r="D66" s="167">
        <v>2027</v>
      </c>
      <c r="E66" s="167" t="s">
        <v>215</v>
      </c>
      <c r="F66" s="167" t="s">
        <v>215</v>
      </c>
      <c r="G66" s="218"/>
      <c r="H66" s="167" t="s">
        <v>215</v>
      </c>
      <c r="I66" s="167" t="s">
        <v>261</v>
      </c>
      <c r="J66" s="167">
        <v>50.26</v>
      </c>
      <c r="K66" s="89">
        <v>96000</v>
      </c>
      <c r="L66" s="162"/>
    </row>
    <row r="67" spans="1:12" s="57" customFormat="1" ht="46.5" customHeight="1">
      <c r="A67" s="169" t="s">
        <v>309</v>
      </c>
      <c r="B67" s="116" t="s">
        <v>219</v>
      </c>
      <c r="C67" s="117">
        <v>46322</v>
      </c>
      <c r="D67" s="117">
        <v>46322</v>
      </c>
      <c r="E67" s="167" t="s">
        <v>215</v>
      </c>
      <c r="F67" s="167" t="s">
        <v>215</v>
      </c>
      <c r="G67" s="218"/>
      <c r="H67" s="169" t="s">
        <v>215</v>
      </c>
      <c r="I67" s="169" t="s">
        <v>215</v>
      </c>
      <c r="J67" s="169" t="s">
        <v>215</v>
      </c>
      <c r="K67" s="169" t="s">
        <v>215</v>
      </c>
      <c r="L67" s="167" t="s">
        <v>327</v>
      </c>
    </row>
    <row r="68" spans="1:12" s="57" customFormat="1" ht="56.25" customHeight="1">
      <c r="A68" s="169" t="s">
        <v>310</v>
      </c>
      <c r="B68" s="23" t="s">
        <v>325</v>
      </c>
      <c r="C68" s="117">
        <v>46354</v>
      </c>
      <c r="D68" s="117">
        <v>46354</v>
      </c>
      <c r="E68" s="167" t="s">
        <v>215</v>
      </c>
      <c r="F68" s="167" t="s">
        <v>215</v>
      </c>
      <c r="G68" s="218"/>
      <c r="H68" s="169" t="s">
        <v>215</v>
      </c>
      <c r="I68" s="169" t="s">
        <v>215</v>
      </c>
      <c r="J68" s="169" t="s">
        <v>215</v>
      </c>
      <c r="K68" s="169" t="s">
        <v>215</v>
      </c>
      <c r="L68" s="167" t="s">
        <v>223</v>
      </c>
    </row>
    <row r="69" spans="1:12" s="57" customFormat="1" ht="36.75" customHeight="1">
      <c r="A69" s="169" t="s">
        <v>311</v>
      </c>
      <c r="B69" s="116" t="s">
        <v>225</v>
      </c>
      <c r="C69" s="118">
        <v>46447</v>
      </c>
      <c r="D69" s="118">
        <v>46741</v>
      </c>
      <c r="E69" s="167" t="s">
        <v>215</v>
      </c>
      <c r="F69" s="167" t="s">
        <v>215</v>
      </c>
      <c r="G69" s="218"/>
      <c r="H69" s="169" t="s">
        <v>215</v>
      </c>
      <c r="I69" s="169" t="s">
        <v>215</v>
      </c>
      <c r="J69" s="169" t="s">
        <v>215</v>
      </c>
      <c r="K69" s="169" t="s">
        <v>215</v>
      </c>
      <c r="L69" s="167" t="s">
        <v>277</v>
      </c>
    </row>
    <row r="70" spans="1:12" s="57" customFormat="1" ht="36.75" customHeight="1">
      <c r="A70" s="169" t="s">
        <v>312</v>
      </c>
      <c r="B70" s="116" t="s">
        <v>338</v>
      </c>
      <c r="C70" s="118">
        <v>46456</v>
      </c>
      <c r="D70" s="118">
        <v>46746</v>
      </c>
      <c r="E70" s="167" t="s">
        <v>215</v>
      </c>
      <c r="F70" s="167" t="s">
        <v>215</v>
      </c>
      <c r="G70" s="218"/>
      <c r="H70" s="169" t="s">
        <v>215</v>
      </c>
      <c r="I70" s="169" t="s">
        <v>215</v>
      </c>
      <c r="J70" s="169" t="s">
        <v>215</v>
      </c>
      <c r="K70" s="169" t="s">
        <v>215</v>
      </c>
      <c r="L70" s="167" t="s">
        <v>277</v>
      </c>
    </row>
    <row r="71" spans="1:12" s="57" customFormat="1" ht="31.5" customHeight="1">
      <c r="A71" s="169" t="s">
        <v>313</v>
      </c>
      <c r="B71" s="116" t="s">
        <v>233</v>
      </c>
      <c r="C71" s="118">
        <v>46746</v>
      </c>
      <c r="D71" s="118">
        <v>46746</v>
      </c>
      <c r="E71" s="167" t="s">
        <v>215</v>
      </c>
      <c r="F71" s="167" t="s">
        <v>215</v>
      </c>
      <c r="G71" s="219"/>
      <c r="H71" s="169" t="s">
        <v>215</v>
      </c>
      <c r="I71" s="169" t="s">
        <v>215</v>
      </c>
      <c r="J71" s="169" t="s">
        <v>215</v>
      </c>
      <c r="K71" s="169" t="s">
        <v>215</v>
      </c>
      <c r="L71" s="167" t="s">
        <v>277</v>
      </c>
    </row>
    <row r="72" spans="1:12" s="57" customFormat="1" ht="54" hidden="1" customHeight="1">
      <c r="A72" s="154" t="s">
        <v>35</v>
      </c>
      <c r="B72" s="121" t="s">
        <v>270</v>
      </c>
      <c r="C72" s="154">
        <v>2024</v>
      </c>
      <c r="D72" s="154">
        <v>2024</v>
      </c>
      <c r="E72" s="158" t="s">
        <v>215</v>
      </c>
      <c r="F72" s="158" t="s">
        <v>215</v>
      </c>
      <c r="G72" s="217" t="s">
        <v>271</v>
      </c>
      <c r="H72" s="158"/>
      <c r="I72" s="154" t="s">
        <v>20</v>
      </c>
      <c r="J72" s="122">
        <v>0.38</v>
      </c>
      <c r="K72" s="86">
        <v>137539.79999999999</v>
      </c>
      <c r="L72" s="154"/>
    </row>
    <row r="73" spans="1:12" s="57" customFormat="1" ht="73.7" hidden="1" customHeight="1">
      <c r="A73" s="158" t="s">
        <v>272</v>
      </c>
      <c r="B73" s="123" t="s">
        <v>273</v>
      </c>
      <c r="C73" s="117">
        <v>45337</v>
      </c>
      <c r="D73" s="117">
        <v>45337</v>
      </c>
      <c r="E73" s="158" t="s">
        <v>215</v>
      </c>
      <c r="F73" s="158" t="s">
        <v>215</v>
      </c>
      <c r="G73" s="218"/>
      <c r="H73" s="158" t="s">
        <v>215</v>
      </c>
      <c r="I73" s="158" t="s">
        <v>215</v>
      </c>
      <c r="J73" s="158" t="s">
        <v>215</v>
      </c>
      <c r="K73" s="158" t="s">
        <v>215</v>
      </c>
      <c r="L73" s="155" t="s">
        <v>274</v>
      </c>
    </row>
    <row r="74" spans="1:12" s="57" customFormat="1" ht="48" hidden="1" customHeight="1">
      <c r="A74" s="158" t="s">
        <v>275</v>
      </c>
      <c r="B74" s="123" t="s">
        <v>276</v>
      </c>
      <c r="C74" s="117">
        <v>45444</v>
      </c>
      <c r="D74" s="117">
        <v>45444</v>
      </c>
      <c r="E74" s="158" t="s">
        <v>215</v>
      </c>
      <c r="F74" s="158" t="s">
        <v>215</v>
      </c>
      <c r="G74" s="218"/>
      <c r="H74" s="158" t="s">
        <v>215</v>
      </c>
      <c r="I74" s="158" t="s">
        <v>215</v>
      </c>
      <c r="J74" s="158" t="s">
        <v>215</v>
      </c>
      <c r="K74" s="158" t="s">
        <v>215</v>
      </c>
      <c r="L74" s="155" t="s">
        <v>277</v>
      </c>
    </row>
    <row r="75" spans="1:12" s="57" customFormat="1" ht="48" hidden="1" customHeight="1">
      <c r="A75" s="158" t="s">
        <v>278</v>
      </c>
      <c r="B75" s="123" t="s">
        <v>279</v>
      </c>
      <c r="C75" s="117">
        <v>45536</v>
      </c>
      <c r="D75" s="117">
        <v>45536</v>
      </c>
      <c r="E75" s="158" t="s">
        <v>215</v>
      </c>
      <c r="F75" s="158" t="s">
        <v>215</v>
      </c>
      <c r="G75" s="218"/>
      <c r="H75" s="158" t="s">
        <v>215</v>
      </c>
      <c r="I75" s="158" t="s">
        <v>215</v>
      </c>
      <c r="J75" s="158" t="s">
        <v>215</v>
      </c>
      <c r="K75" s="158" t="s">
        <v>215</v>
      </c>
      <c r="L75" s="155" t="s">
        <v>277</v>
      </c>
    </row>
    <row r="76" spans="1:12" s="57" customFormat="1" ht="47.25" hidden="1" customHeight="1">
      <c r="A76" s="158" t="s">
        <v>280</v>
      </c>
      <c r="B76" s="123" t="s">
        <v>279</v>
      </c>
      <c r="C76" s="117">
        <v>45597</v>
      </c>
      <c r="D76" s="117">
        <v>45597</v>
      </c>
      <c r="E76" s="158" t="s">
        <v>215</v>
      </c>
      <c r="F76" s="158" t="s">
        <v>215</v>
      </c>
      <c r="G76" s="218"/>
      <c r="H76" s="158" t="s">
        <v>215</v>
      </c>
      <c r="I76" s="158" t="s">
        <v>215</v>
      </c>
      <c r="J76" s="158" t="s">
        <v>215</v>
      </c>
      <c r="K76" s="158" t="s">
        <v>215</v>
      </c>
      <c r="L76" s="155" t="s">
        <v>277</v>
      </c>
    </row>
    <row r="77" spans="1:12" s="57" customFormat="1" ht="32.25" hidden="1" customHeight="1">
      <c r="A77" s="158" t="s">
        <v>281</v>
      </c>
      <c r="B77" s="116" t="s">
        <v>282</v>
      </c>
      <c r="C77" s="117">
        <v>45653</v>
      </c>
      <c r="D77" s="117">
        <v>45653</v>
      </c>
      <c r="E77" s="158" t="s">
        <v>215</v>
      </c>
      <c r="F77" s="158" t="s">
        <v>215</v>
      </c>
      <c r="G77" s="218"/>
      <c r="H77" s="158" t="s">
        <v>215</v>
      </c>
      <c r="I77" s="158" t="s">
        <v>215</v>
      </c>
      <c r="J77" s="158" t="s">
        <v>215</v>
      </c>
      <c r="K77" s="158" t="s">
        <v>215</v>
      </c>
      <c r="L77" s="155" t="s">
        <v>277</v>
      </c>
    </row>
    <row r="78" spans="1:12" s="57" customFormat="1" ht="37.5" customHeight="1">
      <c r="A78" s="154" t="s">
        <v>35</v>
      </c>
      <c r="B78" s="121" t="s">
        <v>283</v>
      </c>
      <c r="C78" s="154">
        <v>2025</v>
      </c>
      <c r="D78" s="154">
        <v>2025</v>
      </c>
      <c r="E78" s="158" t="s">
        <v>215</v>
      </c>
      <c r="F78" s="158" t="s">
        <v>215</v>
      </c>
      <c r="G78" s="218"/>
      <c r="H78" s="158"/>
      <c r="I78" s="154" t="s">
        <v>20</v>
      </c>
      <c r="J78" s="122">
        <v>20.05</v>
      </c>
      <c r="K78" s="86">
        <v>859854.8</v>
      </c>
      <c r="L78" s="154"/>
    </row>
    <row r="79" spans="1:12" s="57" customFormat="1" ht="65.25" customHeight="1">
      <c r="A79" s="158" t="s">
        <v>272</v>
      </c>
      <c r="B79" s="123" t="s">
        <v>273</v>
      </c>
      <c r="C79" s="117">
        <v>45703</v>
      </c>
      <c r="D79" s="117">
        <v>45703</v>
      </c>
      <c r="E79" s="158" t="s">
        <v>215</v>
      </c>
      <c r="F79" s="158" t="s">
        <v>215</v>
      </c>
      <c r="G79" s="218"/>
      <c r="H79" s="158" t="s">
        <v>215</v>
      </c>
      <c r="I79" s="158" t="s">
        <v>215</v>
      </c>
      <c r="J79" s="158" t="s">
        <v>215</v>
      </c>
      <c r="K79" s="158" t="s">
        <v>215</v>
      </c>
      <c r="L79" s="155" t="s">
        <v>274</v>
      </c>
    </row>
    <row r="80" spans="1:12" s="57" customFormat="1" ht="51.75" customHeight="1">
      <c r="A80" s="158" t="s">
        <v>275</v>
      </c>
      <c r="B80" s="123" t="s">
        <v>279</v>
      </c>
      <c r="C80" s="117">
        <v>45809</v>
      </c>
      <c r="D80" s="117">
        <v>45809</v>
      </c>
      <c r="E80" s="158" t="s">
        <v>215</v>
      </c>
      <c r="F80" s="158" t="s">
        <v>215</v>
      </c>
      <c r="G80" s="218"/>
      <c r="H80" s="158" t="s">
        <v>215</v>
      </c>
      <c r="I80" s="158" t="s">
        <v>215</v>
      </c>
      <c r="J80" s="158" t="s">
        <v>215</v>
      </c>
      <c r="K80" s="158" t="s">
        <v>215</v>
      </c>
      <c r="L80" s="155" t="s">
        <v>277</v>
      </c>
    </row>
    <row r="81" spans="1:12" s="57" customFormat="1" ht="49.5" customHeight="1">
      <c r="A81" s="158" t="s">
        <v>278</v>
      </c>
      <c r="B81" s="123" t="s">
        <v>279</v>
      </c>
      <c r="C81" s="117">
        <v>45901</v>
      </c>
      <c r="D81" s="117">
        <v>45901</v>
      </c>
      <c r="E81" s="158" t="s">
        <v>215</v>
      </c>
      <c r="F81" s="158" t="s">
        <v>215</v>
      </c>
      <c r="G81" s="218"/>
      <c r="H81" s="158" t="s">
        <v>215</v>
      </c>
      <c r="I81" s="158" t="s">
        <v>215</v>
      </c>
      <c r="J81" s="158" t="s">
        <v>215</v>
      </c>
      <c r="K81" s="158" t="s">
        <v>215</v>
      </c>
      <c r="L81" s="155" t="s">
        <v>277</v>
      </c>
    </row>
    <row r="82" spans="1:12" s="57" customFormat="1" ht="47.25" customHeight="1">
      <c r="A82" s="158" t="s">
        <v>280</v>
      </c>
      <c r="B82" s="123" t="s">
        <v>276</v>
      </c>
      <c r="C82" s="117">
        <v>45962</v>
      </c>
      <c r="D82" s="117">
        <v>45962</v>
      </c>
      <c r="E82" s="158" t="s">
        <v>215</v>
      </c>
      <c r="F82" s="158" t="s">
        <v>215</v>
      </c>
      <c r="G82" s="218"/>
      <c r="H82" s="158" t="s">
        <v>215</v>
      </c>
      <c r="I82" s="158" t="s">
        <v>215</v>
      </c>
      <c r="J82" s="158" t="s">
        <v>215</v>
      </c>
      <c r="K82" s="158" t="s">
        <v>215</v>
      </c>
      <c r="L82" s="155" t="s">
        <v>277</v>
      </c>
    </row>
    <row r="83" spans="1:12" s="57" customFormat="1" ht="24" customHeight="1">
      <c r="A83" s="158" t="s">
        <v>281</v>
      </c>
      <c r="B83" s="116" t="s">
        <v>282</v>
      </c>
      <c r="C83" s="117">
        <v>46018</v>
      </c>
      <c r="D83" s="117">
        <v>46018</v>
      </c>
      <c r="E83" s="158" t="s">
        <v>215</v>
      </c>
      <c r="F83" s="158" t="s">
        <v>215</v>
      </c>
      <c r="G83" s="218"/>
      <c r="H83" s="158" t="s">
        <v>215</v>
      </c>
      <c r="I83" s="158" t="s">
        <v>215</v>
      </c>
      <c r="J83" s="158" t="s">
        <v>215</v>
      </c>
      <c r="K83" s="158" t="s">
        <v>215</v>
      </c>
      <c r="L83" s="155" t="s">
        <v>277</v>
      </c>
    </row>
    <row r="84" spans="1:12" s="57" customFormat="1" ht="33" customHeight="1">
      <c r="A84" s="154" t="s">
        <v>35</v>
      </c>
      <c r="B84" s="121" t="s">
        <v>284</v>
      </c>
      <c r="C84" s="154">
        <v>2026</v>
      </c>
      <c r="D84" s="154">
        <v>2026</v>
      </c>
      <c r="E84" s="158" t="s">
        <v>215</v>
      </c>
      <c r="F84" s="158" t="s">
        <v>215</v>
      </c>
      <c r="G84" s="218"/>
      <c r="H84" s="158"/>
      <c r="I84" s="154" t="s">
        <v>20</v>
      </c>
      <c r="J84" s="122">
        <v>28</v>
      </c>
      <c r="K84" s="86">
        <v>783595.9</v>
      </c>
      <c r="L84" s="155"/>
    </row>
    <row r="85" spans="1:12" s="57" customFormat="1" ht="69" customHeight="1">
      <c r="A85" s="158" t="s">
        <v>272</v>
      </c>
      <c r="B85" s="123" t="s">
        <v>285</v>
      </c>
      <c r="C85" s="117">
        <v>46068</v>
      </c>
      <c r="D85" s="117">
        <v>46068</v>
      </c>
      <c r="E85" s="158" t="s">
        <v>215</v>
      </c>
      <c r="F85" s="158" t="s">
        <v>215</v>
      </c>
      <c r="G85" s="218"/>
      <c r="H85" s="158" t="s">
        <v>215</v>
      </c>
      <c r="I85" s="158" t="s">
        <v>215</v>
      </c>
      <c r="J85" s="158" t="s">
        <v>215</v>
      </c>
      <c r="K85" s="158" t="s">
        <v>215</v>
      </c>
      <c r="L85" s="155" t="s">
        <v>274</v>
      </c>
    </row>
    <row r="86" spans="1:12" s="57" customFormat="1" ht="51.75" customHeight="1">
      <c r="A86" s="158" t="s">
        <v>275</v>
      </c>
      <c r="B86" s="123" t="s">
        <v>276</v>
      </c>
      <c r="C86" s="117">
        <v>46174</v>
      </c>
      <c r="D86" s="117">
        <v>46174</v>
      </c>
      <c r="E86" s="158" t="s">
        <v>215</v>
      </c>
      <c r="F86" s="158" t="s">
        <v>215</v>
      </c>
      <c r="G86" s="218"/>
      <c r="H86" s="158" t="s">
        <v>215</v>
      </c>
      <c r="I86" s="158" t="s">
        <v>215</v>
      </c>
      <c r="J86" s="158" t="s">
        <v>215</v>
      </c>
      <c r="K86" s="158" t="s">
        <v>215</v>
      </c>
      <c r="L86" s="155" t="s">
        <v>277</v>
      </c>
    </row>
    <row r="87" spans="1:12" s="57" customFormat="1" ht="50.25" customHeight="1">
      <c r="A87" s="158" t="s">
        <v>278</v>
      </c>
      <c r="B87" s="123" t="s">
        <v>276</v>
      </c>
      <c r="C87" s="117">
        <v>46266</v>
      </c>
      <c r="D87" s="117">
        <v>46266</v>
      </c>
      <c r="E87" s="158" t="s">
        <v>215</v>
      </c>
      <c r="F87" s="158" t="s">
        <v>215</v>
      </c>
      <c r="G87" s="218"/>
      <c r="H87" s="158" t="s">
        <v>215</v>
      </c>
      <c r="I87" s="158" t="s">
        <v>215</v>
      </c>
      <c r="J87" s="158" t="s">
        <v>215</v>
      </c>
      <c r="K87" s="158" t="s">
        <v>215</v>
      </c>
      <c r="L87" s="155" t="s">
        <v>277</v>
      </c>
    </row>
    <row r="88" spans="1:12" s="57" customFormat="1" ht="49.5" customHeight="1">
      <c r="A88" s="158" t="s">
        <v>280</v>
      </c>
      <c r="B88" s="123" t="s">
        <v>276</v>
      </c>
      <c r="C88" s="117">
        <v>46327</v>
      </c>
      <c r="D88" s="117">
        <v>46327</v>
      </c>
      <c r="E88" s="158" t="s">
        <v>215</v>
      </c>
      <c r="F88" s="158" t="s">
        <v>215</v>
      </c>
      <c r="G88" s="218"/>
      <c r="H88" s="158" t="s">
        <v>215</v>
      </c>
      <c r="I88" s="158" t="s">
        <v>215</v>
      </c>
      <c r="J88" s="158" t="s">
        <v>215</v>
      </c>
      <c r="K88" s="158" t="s">
        <v>215</v>
      </c>
      <c r="L88" s="155" t="s">
        <v>277</v>
      </c>
    </row>
    <row r="89" spans="1:12" s="57" customFormat="1" ht="21.75" customHeight="1">
      <c r="A89" s="158" t="s">
        <v>281</v>
      </c>
      <c r="B89" s="116" t="s">
        <v>282</v>
      </c>
      <c r="C89" s="117">
        <v>46383</v>
      </c>
      <c r="D89" s="117">
        <v>46383</v>
      </c>
      <c r="E89" s="158" t="s">
        <v>215</v>
      </c>
      <c r="F89" s="158" t="s">
        <v>215</v>
      </c>
      <c r="G89" s="219"/>
      <c r="H89" s="158" t="s">
        <v>215</v>
      </c>
      <c r="I89" s="158" t="s">
        <v>215</v>
      </c>
      <c r="J89" s="158" t="s">
        <v>215</v>
      </c>
      <c r="K89" s="158" t="s">
        <v>215</v>
      </c>
      <c r="L89" s="155" t="s">
        <v>277</v>
      </c>
    </row>
    <row r="90" spans="1:12" s="57" customFormat="1" ht="37.35" hidden="1" customHeight="1">
      <c r="A90" s="154" t="s">
        <v>37</v>
      </c>
      <c r="B90" s="121" t="s">
        <v>286</v>
      </c>
      <c r="C90" s="154">
        <v>2024</v>
      </c>
      <c r="D90" s="154">
        <v>2024</v>
      </c>
      <c r="E90" s="158" t="s">
        <v>215</v>
      </c>
      <c r="F90" s="158" t="s">
        <v>215</v>
      </c>
      <c r="G90" s="43"/>
      <c r="H90" s="158"/>
      <c r="I90" s="154" t="s">
        <v>20</v>
      </c>
      <c r="J90" s="124">
        <v>29.7</v>
      </c>
      <c r="K90" s="86">
        <v>121337.5</v>
      </c>
      <c r="L90" s="156"/>
    </row>
    <row r="91" spans="1:12" s="57" customFormat="1" ht="51" hidden="1" customHeight="1">
      <c r="A91" s="158" t="s">
        <v>287</v>
      </c>
      <c r="B91" s="116" t="s">
        <v>219</v>
      </c>
      <c r="C91" s="117">
        <v>45285</v>
      </c>
      <c r="D91" s="117">
        <v>45337</v>
      </c>
      <c r="E91" s="158" t="s">
        <v>215</v>
      </c>
      <c r="F91" s="158" t="s">
        <v>215</v>
      </c>
      <c r="G91" s="158"/>
      <c r="H91" s="158" t="s">
        <v>215</v>
      </c>
      <c r="I91" s="158" t="s">
        <v>215</v>
      </c>
      <c r="J91" s="158" t="s">
        <v>215</v>
      </c>
      <c r="K91" s="158" t="s">
        <v>215</v>
      </c>
      <c r="L91" s="154" t="s">
        <v>220</v>
      </c>
    </row>
    <row r="92" spans="1:12" s="57" customFormat="1" ht="47.25" hidden="1" customHeight="1">
      <c r="A92" s="158" t="s">
        <v>288</v>
      </c>
      <c r="B92" s="23" t="s">
        <v>289</v>
      </c>
      <c r="C92" s="117">
        <v>45321</v>
      </c>
      <c r="D92" s="117">
        <v>45321</v>
      </c>
      <c r="E92" s="158" t="s">
        <v>215</v>
      </c>
      <c r="F92" s="158" t="s">
        <v>215</v>
      </c>
      <c r="G92" s="158"/>
      <c r="H92" s="158" t="s">
        <v>215</v>
      </c>
      <c r="I92" s="158" t="s">
        <v>215</v>
      </c>
      <c r="J92" s="158" t="s">
        <v>215</v>
      </c>
      <c r="K92" s="158" t="s">
        <v>215</v>
      </c>
      <c r="L92" s="154" t="s">
        <v>223</v>
      </c>
    </row>
    <row r="93" spans="1:12" s="57" customFormat="1" ht="55.5" hidden="1" customHeight="1">
      <c r="A93" s="158" t="s">
        <v>290</v>
      </c>
      <c r="B93" s="116" t="s">
        <v>225</v>
      </c>
      <c r="C93" s="118">
        <v>45413</v>
      </c>
      <c r="D93" s="118">
        <v>45646</v>
      </c>
      <c r="E93" s="158" t="s">
        <v>215</v>
      </c>
      <c r="F93" s="158" t="s">
        <v>215</v>
      </c>
      <c r="G93" s="158"/>
      <c r="H93" s="158" t="s">
        <v>215</v>
      </c>
      <c r="I93" s="158" t="s">
        <v>215</v>
      </c>
      <c r="J93" s="158" t="s">
        <v>215</v>
      </c>
      <c r="K93" s="158" t="s">
        <v>215</v>
      </c>
      <c r="L93" s="154" t="s">
        <v>226</v>
      </c>
    </row>
    <row r="94" spans="1:12" s="57" customFormat="1" ht="52.5" hidden="1" customHeight="1">
      <c r="A94" s="158" t="s">
        <v>291</v>
      </c>
      <c r="B94" s="116" t="s">
        <v>292</v>
      </c>
      <c r="C94" s="118">
        <v>45419</v>
      </c>
      <c r="D94" s="118">
        <v>45651</v>
      </c>
      <c r="E94" s="158" t="s">
        <v>215</v>
      </c>
      <c r="F94" s="158" t="s">
        <v>215</v>
      </c>
      <c r="G94" s="158"/>
      <c r="H94" s="158" t="s">
        <v>215</v>
      </c>
      <c r="I94" s="158" t="s">
        <v>215</v>
      </c>
      <c r="J94" s="158" t="s">
        <v>215</v>
      </c>
      <c r="K94" s="158" t="s">
        <v>215</v>
      </c>
      <c r="L94" s="154" t="s">
        <v>229</v>
      </c>
    </row>
    <row r="95" spans="1:12" s="57" customFormat="1" ht="29.25" hidden="1" customHeight="1">
      <c r="A95" s="158" t="s">
        <v>293</v>
      </c>
      <c r="B95" s="116" t="s">
        <v>233</v>
      </c>
      <c r="C95" s="118">
        <v>45651</v>
      </c>
      <c r="D95" s="118">
        <v>45651</v>
      </c>
      <c r="E95" s="158" t="s">
        <v>215</v>
      </c>
      <c r="F95" s="158" t="s">
        <v>215</v>
      </c>
      <c r="G95" s="158"/>
      <c r="H95" s="158" t="s">
        <v>215</v>
      </c>
      <c r="I95" s="158" t="s">
        <v>215</v>
      </c>
      <c r="J95" s="158" t="s">
        <v>215</v>
      </c>
      <c r="K95" s="158" t="s">
        <v>215</v>
      </c>
      <c r="L95" s="154"/>
    </row>
    <row r="96" spans="1:12" s="57" customFormat="1" ht="35.450000000000003" customHeight="1">
      <c r="A96" s="167" t="s">
        <v>37</v>
      </c>
      <c r="B96" s="125" t="s">
        <v>294</v>
      </c>
      <c r="C96" s="167">
        <v>2025</v>
      </c>
      <c r="D96" s="167">
        <v>2025</v>
      </c>
      <c r="E96" s="169"/>
      <c r="F96" s="169"/>
      <c r="G96" s="217" t="s">
        <v>236</v>
      </c>
      <c r="H96" s="169"/>
      <c r="I96" s="167" t="s">
        <v>20</v>
      </c>
      <c r="J96" s="122">
        <v>15.5</v>
      </c>
      <c r="K96" s="89">
        <v>64900.5</v>
      </c>
      <c r="L96" s="167"/>
    </row>
    <row r="97" spans="1:12" s="57" customFormat="1" ht="49.5" customHeight="1">
      <c r="A97" s="169" t="s">
        <v>287</v>
      </c>
      <c r="B97" s="116" t="s">
        <v>219</v>
      </c>
      <c r="C97" s="117">
        <v>45651</v>
      </c>
      <c r="D97" s="117">
        <v>45672</v>
      </c>
      <c r="E97" s="169" t="s">
        <v>215</v>
      </c>
      <c r="F97" s="169" t="s">
        <v>215</v>
      </c>
      <c r="G97" s="218"/>
      <c r="H97" s="169" t="s">
        <v>215</v>
      </c>
      <c r="I97" s="169" t="s">
        <v>215</v>
      </c>
      <c r="J97" s="169" t="s">
        <v>215</v>
      </c>
      <c r="K97" s="169" t="s">
        <v>215</v>
      </c>
      <c r="L97" s="167" t="s">
        <v>328</v>
      </c>
    </row>
    <row r="98" spans="1:12" s="57" customFormat="1" ht="48" customHeight="1">
      <c r="A98" s="169" t="s">
        <v>288</v>
      </c>
      <c r="B98" s="23" t="s">
        <v>295</v>
      </c>
      <c r="C98" s="117">
        <v>45687</v>
      </c>
      <c r="D98" s="117">
        <v>45687</v>
      </c>
      <c r="E98" s="169" t="s">
        <v>215</v>
      </c>
      <c r="F98" s="169" t="s">
        <v>215</v>
      </c>
      <c r="G98" s="218"/>
      <c r="H98" s="169" t="s">
        <v>215</v>
      </c>
      <c r="I98" s="169" t="s">
        <v>215</v>
      </c>
      <c r="J98" s="169" t="s">
        <v>215</v>
      </c>
      <c r="K98" s="169" t="s">
        <v>215</v>
      </c>
      <c r="L98" s="167" t="s">
        <v>223</v>
      </c>
    </row>
    <row r="99" spans="1:12" s="57" customFormat="1" ht="36" customHeight="1">
      <c r="A99" s="169" t="s">
        <v>290</v>
      </c>
      <c r="B99" s="116" t="s">
        <v>225</v>
      </c>
      <c r="C99" s="118">
        <v>45748</v>
      </c>
      <c r="D99" s="118">
        <v>46011</v>
      </c>
      <c r="E99" s="169" t="s">
        <v>215</v>
      </c>
      <c r="F99" s="169" t="s">
        <v>215</v>
      </c>
      <c r="G99" s="218"/>
      <c r="H99" s="169" t="s">
        <v>215</v>
      </c>
      <c r="I99" s="169" t="s">
        <v>215</v>
      </c>
      <c r="J99" s="169" t="s">
        <v>215</v>
      </c>
      <c r="K99" s="169" t="s">
        <v>215</v>
      </c>
      <c r="L99" s="167" t="s">
        <v>277</v>
      </c>
    </row>
    <row r="100" spans="1:12" s="57" customFormat="1" ht="49.5" customHeight="1">
      <c r="A100" s="169" t="s">
        <v>291</v>
      </c>
      <c r="B100" s="116" t="s">
        <v>232</v>
      </c>
      <c r="C100" s="118">
        <v>45754</v>
      </c>
      <c r="D100" s="118">
        <v>46016</v>
      </c>
      <c r="E100" s="169"/>
      <c r="F100" s="169"/>
      <c r="G100" s="218"/>
      <c r="H100" s="169" t="s">
        <v>215</v>
      </c>
      <c r="I100" s="169" t="s">
        <v>215</v>
      </c>
      <c r="J100" s="169" t="s">
        <v>215</v>
      </c>
      <c r="K100" s="169" t="s">
        <v>215</v>
      </c>
      <c r="L100" s="167" t="s">
        <v>277</v>
      </c>
    </row>
    <row r="101" spans="1:12" s="57" customFormat="1" ht="27.75" customHeight="1">
      <c r="A101" s="169" t="s">
        <v>293</v>
      </c>
      <c r="B101" s="116" t="s">
        <v>233</v>
      </c>
      <c r="C101" s="118">
        <v>46016</v>
      </c>
      <c r="D101" s="118">
        <v>46016</v>
      </c>
      <c r="E101" s="169"/>
      <c r="F101" s="169"/>
      <c r="G101" s="219"/>
      <c r="H101" s="169" t="s">
        <v>215</v>
      </c>
      <c r="I101" s="169" t="s">
        <v>215</v>
      </c>
      <c r="J101" s="169" t="s">
        <v>215</v>
      </c>
      <c r="K101" s="169" t="s">
        <v>215</v>
      </c>
      <c r="L101" s="167" t="s">
        <v>277</v>
      </c>
    </row>
    <row r="102" spans="1:12" s="57" customFormat="1" ht="45.75" customHeight="1">
      <c r="A102" s="167" t="s">
        <v>37</v>
      </c>
      <c r="B102" s="125" t="s">
        <v>296</v>
      </c>
      <c r="C102" s="167">
        <v>2026</v>
      </c>
      <c r="D102" s="167">
        <v>2026</v>
      </c>
      <c r="E102" s="169"/>
      <c r="F102" s="169"/>
      <c r="G102" s="217" t="s">
        <v>236</v>
      </c>
      <c r="H102" s="169"/>
      <c r="I102" s="167" t="s">
        <v>20</v>
      </c>
      <c r="J102" s="122">
        <v>8.5</v>
      </c>
      <c r="K102" s="89">
        <v>36203.800000000003</v>
      </c>
      <c r="L102" s="155"/>
    </row>
    <row r="103" spans="1:12" s="57" customFormat="1" ht="50.25" customHeight="1">
      <c r="A103" s="169" t="s">
        <v>287</v>
      </c>
      <c r="B103" s="116" t="s">
        <v>219</v>
      </c>
      <c r="C103" s="117">
        <v>46016</v>
      </c>
      <c r="D103" s="117">
        <v>46037</v>
      </c>
      <c r="E103" s="169"/>
      <c r="F103" s="169"/>
      <c r="G103" s="218"/>
      <c r="H103" s="169" t="s">
        <v>215</v>
      </c>
      <c r="I103" s="169" t="s">
        <v>215</v>
      </c>
      <c r="J103" s="169" t="s">
        <v>215</v>
      </c>
      <c r="K103" s="169" t="s">
        <v>215</v>
      </c>
      <c r="L103" s="167" t="s">
        <v>336</v>
      </c>
    </row>
    <row r="104" spans="1:12" s="57" customFormat="1" ht="58.5" customHeight="1">
      <c r="A104" s="169" t="s">
        <v>288</v>
      </c>
      <c r="B104" s="23" t="s">
        <v>329</v>
      </c>
      <c r="C104" s="117">
        <v>46052</v>
      </c>
      <c r="D104" s="117">
        <v>46052</v>
      </c>
      <c r="E104" s="169"/>
      <c r="F104" s="169"/>
      <c r="G104" s="218"/>
      <c r="H104" s="169" t="s">
        <v>215</v>
      </c>
      <c r="I104" s="169" t="s">
        <v>215</v>
      </c>
      <c r="J104" s="169" t="s">
        <v>215</v>
      </c>
      <c r="K104" s="169" t="s">
        <v>215</v>
      </c>
      <c r="L104" s="167" t="s">
        <v>223</v>
      </c>
    </row>
    <row r="105" spans="1:12" s="57" customFormat="1" ht="42" customHeight="1">
      <c r="A105" s="169" t="s">
        <v>290</v>
      </c>
      <c r="B105" s="116" t="s">
        <v>225</v>
      </c>
      <c r="C105" s="118">
        <v>46113</v>
      </c>
      <c r="D105" s="118">
        <v>46376</v>
      </c>
      <c r="E105" s="169"/>
      <c r="F105" s="169"/>
      <c r="G105" s="218"/>
      <c r="H105" s="169" t="s">
        <v>215</v>
      </c>
      <c r="I105" s="169" t="s">
        <v>215</v>
      </c>
      <c r="J105" s="169" t="s">
        <v>215</v>
      </c>
      <c r="K105" s="169" t="s">
        <v>215</v>
      </c>
      <c r="L105" s="167" t="s">
        <v>277</v>
      </c>
    </row>
    <row r="106" spans="1:12" s="57" customFormat="1" ht="61.5" customHeight="1">
      <c r="A106" s="169" t="s">
        <v>291</v>
      </c>
      <c r="B106" s="116" t="s">
        <v>228</v>
      </c>
      <c r="C106" s="118">
        <v>46119</v>
      </c>
      <c r="D106" s="118">
        <v>46381</v>
      </c>
      <c r="E106" s="169"/>
      <c r="F106" s="169"/>
      <c r="G106" s="218"/>
      <c r="H106" s="169" t="s">
        <v>215</v>
      </c>
      <c r="I106" s="169" t="s">
        <v>215</v>
      </c>
      <c r="J106" s="169" t="s">
        <v>215</v>
      </c>
      <c r="K106" s="169" t="s">
        <v>215</v>
      </c>
      <c r="L106" s="167" t="s">
        <v>277</v>
      </c>
    </row>
    <row r="107" spans="1:12" s="57" customFormat="1" ht="31.5" customHeight="1">
      <c r="A107" s="169" t="s">
        <v>293</v>
      </c>
      <c r="B107" s="116" t="s">
        <v>233</v>
      </c>
      <c r="C107" s="118">
        <v>46381</v>
      </c>
      <c r="D107" s="118">
        <v>46381</v>
      </c>
      <c r="E107" s="169"/>
      <c r="F107" s="169"/>
      <c r="G107" s="218"/>
      <c r="H107" s="169" t="s">
        <v>215</v>
      </c>
      <c r="I107" s="169" t="s">
        <v>215</v>
      </c>
      <c r="J107" s="169" t="s">
        <v>215</v>
      </c>
      <c r="K107" s="169" t="s">
        <v>215</v>
      </c>
      <c r="L107" s="167" t="s">
        <v>277</v>
      </c>
    </row>
    <row r="108" spans="1:12" s="128" customFormat="1" ht="45.75" customHeight="1">
      <c r="A108" s="169" t="s">
        <v>37</v>
      </c>
      <c r="B108" s="125" t="s">
        <v>297</v>
      </c>
      <c r="C108" s="167">
        <v>2027</v>
      </c>
      <c r="D108" s="167">
        <v>2027</v>
      </c>
      <c r="E108" s="127"/>
      <c r="F108" s="127"/>
      <c r="G108" s="218"/>
      <c r="H108" s="127"/>
      <c r="I108" s="167" t="s">
        <v>20</v>
      </c>
      <c r="J108" s="122">
        <v>11.1</v>
      </c>
      <c r="K108" s="89">
        <v>59000</v>
      </c>
      <c r="L108" s="126"/>
    </row>
    <row r="109" spans="1:12" s="57" customFormat="1" ht="55.9" customHeight="1">
      <c r="A109" s="169" t="s">
        <v>287</v>
      </c>
      <c r="B109" s="116" t="s">
        <v>219</v>
      </c>
      <c r="C109" s="117">
        <v>46746</v>
      </c>
      <c r="D109" s="117">
        <v>46402</v>
      </c>
      <c r="E109" s="169"/>
      <c r="F109" s="169"/>
      <c r="G109" s="218"/>
      <c r="H109" s="169" t="s">
        <v>215</v>
      </c>
      <c r="I109" s="169" t="s">
        <v>215</v>
      </c>
      <c r="J109" s="169" t="s">
        <v>215</v>
      </c>
      <c r="K109" s="169" t="s">
        <v>215</v>
      </c>
      <c r="L109" s="167" t="s">
        <v>327</v>
      </c>
    </row>
    <row r="110" spans="1:12" s="57" customFormat="1" ht="57" customHeight="1">
      <c r="A110" s="169" t="s">
        <v>288</v>
      </c>
      <c r="B110" s="23" t="s">
        <v>330</v>
      </c>
      <c r="C110" s="117">
        <v>46417</v>
      </c>
      <c r="D110" s="117">
        <v>46417</v>
      </c>
      <c r="E110" s="169"/>
      <c r="F110" s="169"/>
      <c r="G110" s="218"/>
      <c r="H110" s="169" t="s">
        <v>215</v>
      </c>
      <c r="I110" s="169" t="s">
        <v>215</v>
      </c>
      <c r="J110" s="169" t="s">
        <v>215</v>
      </c>
      <c r="K110" s="169" t="s">
        <v>215</v>
      </c>
      <c r="L110" s="167" t="s">
        <v>223</v>
      </c>
    </row>
    <row r="111" spans="1:12" s="57" customFormat="1" ht="43.5" customHeight="1">
      <c r="A111" s="169" t="s">
        <v>290</v>
      </c>
      <c r="B111" s="116" t="s">
        <v>225</v>
      </c>
      <c r="C111" s="118">
        <v>46478</v>
      </c>
      <c r="D111" s="118">
        <v>46741</v>
      </c>
      <c r="E111" s="169"/>
      <c r="F111" s="169"/>
      <c r="G111" s="218"/>
      <c r="H111" s="169" t="s">
        <v>215</v>
      </c>
      <c r="I111" s="169" t="s">
        <v>215</v>
      </c>
      <c r="J111" s="169" t="s">
        <v>215</v>
      </c>
      <c r="K111" s="169" t="s">
        <v>215</v>
      </c>
      <c r="L111" s="167" t="s">
        <v>277</v>
      </c>
    </row>
    <row r="112" spans="1:12" s="57" customFormat="1" ht="54" customHeight="1">
      <c r="A112" s="169" t="s">
        <v>291</v>
      </c>
      <c r="B112" s="116" t="s">
        <v>232</v>
      </c>
      <c r="C112" s="118">
        <v>46484</v>
      </c>
      <c r="D112" s="118">
        <v>46746</v>
      </c>
      <c r="E112" s="169"/>
      <c r="F112" s="169"/>
      <c r="G112" s="218"/>
      <c r="H112" s="169" t="s">
        <v>215</v>
      </c>
      <c r="I112" s="169" t="s">
        <v>215</v>
      </c>
      <c r="J112" s="169" t="s">
        <v>215</v>
      </c>
      <c r="K112" s="169" t="s">
        <v>215</v>
      </c>
      <c r="L112" s="167" t="s">
        <v>277</v>
      </c>
    </row>
    <row r="113" spans="1:12" s="57" customFormat="1" ht="37.5" customHeight="1">
      <c r="A113" s="169" t="s">
        <v>293</v>
      </c>
      <c r="B113" s="116" t="s">
        <v>233</v>
      </c>
      <c r="C113" s="118">
        <v>46746</v>
      </c>
      <c r="D113" s="118">
        <v>46746</v>
      </c>
      <c r="E113" s="169"/>
      <c r="F113" s="169"/>
      <c r="G113" s="218"/>
      <c r="H113" s="169" t="s">
        <v>215</v>
      </c>
      <c r="I113" s="169" t="s">
        <v>215</v>
      </c>
      <c r="J113" s="169" t="s">
        <v>215</v>
      </c>
      <c r="K113" s="169" t="s">
        <v>215</v>
      </c>
      <c r="L113" s="167" t="s">
        <v>277</v>
      </c>
    </row>
    <row r="114" spans="1:12" s="57" customFormat="1" ht="38.25" customHeight="1">
      <c r="A114" s="167" t="s">
        <v>39</v>
      </c>
      <c r="B114" s="104" t="s">
        <v>302</v>
      </c>
      <c r="C114" s="167">
        <v>2025</v>
      </c>
      <c r="D114" s="167">
        <v>2025</v>
      </c>
      <c r="E114" s="169"/>
      <c r="F114" s="169"/>
      <c r="G114" s="218"/>
      <c r="H114" s="169"/>
      <c r="I114" s="169" t="s">
        <v>126</v>
      </c>
      <c r="J114" s="169">
        <v>5</v>
      </c>
      <c r="K114" s="89">
        <v>54366.2</v>
      </c>
      <c r="L114" s="170"/>
    </row>
    <row r="115" spans="1:12" s="57" customFormat="1" ht="48" customHeight="1">
      <c r="A115" s="169" t="s">
        <v>298</v>
      </c>
      <c r="B115" s="116" t="s">
        <v>219</v>
      </c>
      <c r="C115" s="129">
        <v>45672</v>
      </c>
      <c r="D115" s="129">
        <v>45981</v>
      </c>
      <c r="E115" s="169"/>
      <c r="F115" s="169"/>
      <c r="G115" s="218"/>
      <c r="H115" s="169" t="s">
        <v>215</v>
      </c>
      <c r="I115" s="169" t="s">
        <v>215</v>
      </c>
      <c r="J115" s="169" t="s">
        <v>215</v>
      </c>
      <c r="K115" s="169" t="s">
        <v>215</v>
      </c>
      <c r="L115" s="167" t="s">
        <v>331</v>
      </c>
    </row>
    <row r="116" spans="1:12" s="57" customFormat="1" ht="47.25" customHeight="1">
      <c r="A116" s="169" t="s">
        <v>299</v>
      </c>
      <c r="B116" s="23" t="s">
        <v>303</v>
      </c>
      <c r="C116" s="129">
        <v>45689</v>
      </c>
      <c r="D116" s="129">
        <v>46011</v>
      </c>
      <c r="E116" s="169"/>
      <c r="F116" s="169"/>
      <c r="G116" s="218"/>
      <c r="H116" s="169" t="s">
        <v>215</v>
      </c>
      <c r="I116" s="169" t="s">
        <v>215</v>
      </c>
      <c r="J116" s="169" t="s">
        <v>215</v>
      </c>
      <c r="K116" s="169" t="s">
        <v>215</v>
      </c>
      <c r="L116" s="167" t="s">
        <v>223</v>
      </c>
    </row>
    <row r="117" spans="1:12" s="57" customFormat="1" ht="50.25" customHeight="1">
      <c r="A117" s="169" t="s">
        <v>300</v>
      </c>
      <c r="B117" s="116" t="s">
        <v>225</v>
      </c>
      <c r="C117" s="117">
        <v>45708</v>
      </c>
      <c r="D117" s="118">
        <v>46011</v>
      </c>
      <c r="E117" s="169" t="s">
        <v>215</v>
      </c>
      <c r="F117" s="169" t="s">
        <v>215</v>
      </c>
      <c r="G117" s="218"/>
      <c r="H117" s="169" t="s">
        <v>215</v>
      </c>
      <c r="I117" s="169" t="s">
        <v>215</v>
      </c>
      <c r="J117" s="169" t="s">
        <v>215</v>
      </c>
      <c r="K117" s="169" t="s">
        <v>215</v>
      </c>
      <c r="L117" s="167" t="s">
        <v>277</v>
      </c>
    </row>
    <row r="118" spans="1:12" s="57" customFormat="1" ht="51.75" customHeight="1">
      <c r="A118" s="169" t="s">
        <v>301</v>
      </c>
      <c r="B118" s="116" t="s">
        <v>292</v>
      </c>
      <c r="C118" s="117">
        <v>45713</v>
      </c>
      <c r="D118" s="118">
        <v>46016</v>
      </c>
      <c r="E118" s="169" t="s">
        <v>215</v>
      </c>
      <c r="F118" s="169" t="s">
        <v>215</v>
      </c>
      <c r="G118" s="219"/>
      <c r="H118" s="169" t="s">
        <v>215</v>
      </c>
      <c r="I118" s="169" t="s">
        <v>215</v>
      </c>
      <c r="J118" s="169" t="s">
        <v>215</v>
      </c>
      <c r="K118" s="169" t="s">
        <v>215</v>
      </c>
      <c r="L118" s="167" t="s">
        <v>277</v>
      </c>
    </row>
    <row r="119" spans="1:12" ht="54" customHeight="1">
      <c r="A119" s="154" t="s">
        <v>39</v>
      </c>
      <c r="B119" s="104" t="s">
        <v>304</v>
      </c>
      <c r="C119" s="154">
        <v>2026</v>
      </c>
      <c r="D119" s="154">
        <v>2026</v>
      </c>
      <c r="E119" s="158"/>
      <c r="F119" s="158"/>
      <c r="G119" s="217" t="s">
        <v>236</v>
      </c>
      <c r="H119" s="158"/>
      <c r="I119" s="158" t="s">
        <v>126</v>
      </c>
      <c r="J119" s="158">
        <v>5</v>
      </c>
      <c r="K119" s="89">
        <v>146226</v>
      </c>
      <c r="L119" s="156"/>
    </row>
    <row r="120" spans="1:12" ht="51.75" customHeight="1">
      <c r="A120" s="158" t="s">
        <v>298</v>
      </c>
      <c r="B120" s="116" t="s">
        <v>219</v>
      </c>
      <c r="C120" s="129">
        <v>46037</v>
      </c>
      <c r="D120" s="129">
        <v>46346</v>
      </c>
      <c r="E120" s="158"/>
      <c r="F120" s="158"/>
      <c r="G120" s="220"/>
      <c r="H120" s="158" t="s">
        <v>215</v>
      </c>
      <c r="I120" s="158" t="s">
        <v>215</v>
      </c>
      <c r="J120" s="158" t="s">
        <v>215</v>
      </c>
      <c r="K120" s="158" t="s">
        <v>215</v>
      </c>
      <c r="L120" s="154" t="s">
        <v>332</v>
      </c>
    </row>
    <row r="121" spans="1:12" ht="51" customHeight="1">
      <c r="A121" s="158" t="s">
        <v>299</v>
      </c>
      <c r="B121" s="23" t="s">
        <v>330</v>
      </c>
      <c r="C121" s="129">
        <v>46054</v>
      </c>
      <c r="D121" s="129">
        <v>46376</v>
      </c>
      <c r="E121" s="158"/>
      <c r="F121" s="158"/>
      <c r="G121" s="220"/>
      <c r="H121" s="158" t="s">
        <v>215</v>
      </c>
      <c r="I121" s="158" t="s">
        <v>215</v>
      </c>
      <c r="J121" s="158" t="s">
        <v>215</v>
      </c>
      <c r="K121" s="158" t="s">
        <v>215</v>
      </c>
      <c r="L121" s="154" t="s">
        <v>223</v>
      </c>
    </row>
    <row r="122" spans="1:12" ht="49.5" customHeight="1">
      <c r="A122" s="158" t="s">
        <v>300</v>
      </c>
      <c r="B122" s="116" t="s">
        <v>225</v>
      </c>
      <c r="C122" s="117">
        <v>46073</v>
      </c>
      <c r="D122" s="118">
        <v>46376</v>
      </c>
      <c r="E122" s="158" t="s">
        <v>215</v>
      </c>
      <c r="F122" s="158" t="s">
        <v>215</v>
      </c>
      <c r="G122" s="220"/>
      <c r="H122" s="158" t="s">
        <v>215</v>
      </c>
      <c r="I122" s="158" t="s">
        <v>215</v>
      </c>
      <c r="J122" s="158" t="s">
        <v>215</v>
      </c>
      <c r="K122" s="158" t="s">
        <v>215</v>
      </c>
      <c r="L122" s="154" t="s">
        <v>277</v>
      </c>
    </row>
    <row r="123" spans="1:12" ht="57.75" customHeight="1">
      <c r="A123" s="158" t="s">
        <v>301</v>
      </c>
      <c r="B123" s="116" t="s">
        <v>232</v>
      </c>
      <c r="C123" s="117">
        <v>46078</v>
      </c>
      <c r="D123" s="118">
        <v>46381</v>
      </c>
      <c r="E123" s="158" t="s">
        <v>215</v>
      </c>
      <c r="F123" s="158" t="s">
        <v>215</v>
      </c>
      <c r="G123" s="220"/>
      <c r="H123" s="158" t="s">
        <v>215</v>
      </c>
      <c r="I123" s="158" t="s">
        <v>215</v>
      </c>
      <c r="J123" s="158" t="s">
        <v>215</v>
      </c>
      <c r="K123" s="158" t="s">
        <v>215</v>
      </c>
      <c r="L123" s="154" t="s">
        <v>277</v>
      </c>
    </row>
    <row r="124" spans="1:12" ht="54" customHeight="1">
      <c r="A124" s="154" t="s">
        <v>39</v>
      </c>
      <c r="B124" s="104" t="s">
        <v>305</v>
      </c>
      <c r="C124" s="154">
        <v>2027</v>
      </c>
      <c r="D124" s="154">
        <v>2027</v>
      </c>
      <c r="E124" s="158"/>
      <c r="F124" s="158"/>
      <c r="G124" s="220"/>
      <c r="H124" s="158"/>
      <c r="I124" s="158" t="s">
        <v>126</v>
      </c>
      <c r="J124" s="158">
        <v>5</v>
      </c>
      <c r="K124" s="89">
        <v>100400</v>
      </c>
      <c r="L124" s="156"/>
    </row>
    <row r="125" spans="1:12" ht="54.75" customHeight="1">
      <c r="A125" s="158" t="s">
        <v>298</v>
      </c>
      <c r="B125" s="116" t="s">
        <v>219</v>
      </c>
      <c r="C125" s="129">
        <v>46402</v>
      </c>
      <c r="D125" s="129">
        <v>46711</v>
      </c>
      <c r="E125" s="158"/>
      <c r="F125" s="158"/>
      <c r="G125" s="220"/>
      <c r="H125" s="158" t="s">
        <v>215</v>
      </c>
      <c r="I125" s="158" t="s">
        <v>215</v>
      </c>
      <c r="J125" s="158" t="s">
        <v>215</v>
      </c>
      <c r="K125" s="158" t="s">
        <v>215</v>
      </c>
      <c r="L125" s="154" t="s">
        <v>334</v>
      </c>
    </row>
    <row r="126" spans="1:12" ht="47.25">
      <c r="A126" s="158" t="s">
        <v>299</v>
      </c>
      <c r="B126" s="23" t="s">
        <v>333</v>
      </c>
      <c r="C126" s="129">
        <v>46419</v>
      </c>
      <c r="D126" s="129">
        <v>46741</v>
      </c>
      <c r="E126" s="158"/>
      <c r="F126" s="158"/>
      <c r="G126" s="220"/>
      <c r="H126" s="158" t="s">
        <v>215</v>
      </c>
      <c r="I126" s="158" t="s">
        <v>215</v>
      </c>
      <c r="J126" s="158" t="s">
        <v>215</v>
      </c>
      <c r="K126" s="158" t="s">
        <v>215</v>
      </c>
      <c r="L126" s="154" t="s">
        <v>223</v>
      </c>
    </row>
    <row r="127" spans="1:12" ht="43.5" customHeight="1">
      <c r="A127" s="158" t="s">
        <v>300</v>
      </c>
      <c r="B127" s="116" t="s">
        <v>225</v>
      </c>
      <c r="C127" s="117">
        <v>46438</v>
      </c>
      <c r="D127" s="118">
        <v>46741</v>
      </c>
      <c r="E127" s="158" t="s">
        <v>215</v>
      </c>
      <c r="F127" s="158" t="s">
        <v>215</v>
      </c>
      <c r="G127" s="220"/>
      <c r="H127" s="158" t="s">
        <v>215</v>
      </c>
      <c r="I127" s="158" t="s">
        <v>215</v>
      </c>
      <c r="J127" s="158" t="s">
        <v>215</v>
      </c>
      <c r="K127" s="158" t="s">
        <v>215</v>
      </c>
      <c r="L127" s="154" t="s">
        <v>277</v>
      </c>
    </row>
    <row r="128" spans="1:12" ht="53.25" customHeight="1">
      <c r="A128" s="158" t="s">
        <v>301</v>
      </c>
      <c r="B128" s="116" t="s">
        <v>228</v>
      </c>
      <c r="C128" s="117">
        <v>46443</v>
      </c>
      <c r="D128" s="118">
        <v>46746</v>
      </c>
      <c r="E128" s="158" t="s">
        <v>215</v>
      </c>
      <c r="F128" s="158" t="s">
        <v>215</v>
      </c>
      <c r="G128" s="221"/>
      <c r="H128" s="158" t="s">
        <v>215</v>
      </c>
      <c r="I128" s="158" t="s">
        <v>215</v>
      </c>
      <c r="J128" s="158" t="s">
        <v>215</v>
      </c>
      <c r="K128" s="158" t="s">
        <v>215</v>
      </c>
      <c r="L128" s="154" t="s">
        <v>277</v>
      </c>
    </row>
  </sheetData>
  <mergeCells count="19">
    <mergeCell ref="H1:J1"/>
    <mergeCell ref="A2:L2"/>
    <mergeCell ref="A3:L3"/>
    <mergeCell ref="A5:A6"/>
    <mergeCell ref="B5:B6"/>
    <mergeCell ref="C5:D5"/>
    <mergeCell ref="E5:F5"/>
    <mergeCell ref="G5:G6"/>
    <mergeCell ref="H5:H6"/>
    <mergeCell ref="I5:J5"/>
    <mergeCell ref="K5:K6"/>
    <mergeCell ref="L5:L6"/>
    <mergeCell ref="G102:G118"/>
    <mergeCell ref="G119:G128"/>
    <mergeCell ref="B8:L8"/>
    <mergeCell ref="G9:G54"/>
    <mergeCell ref="G55:G71"/>
    <mergeCell ref="G72:G89"/>
    <mergeCell ref="G96:G101"/>
  </mergeCells>
  <printOptions horizontalCentered="1"/>
  <pageMargins left="0.39370078740157483" right="0.39370078740157483" top="1.1811023622047245" bottom="0.39370078740157483" header="0.31496062992125984" footer="0.51181102362204722"/>
  <pageSetup paperSize="9" scale="53" firstPageNumber="50" fitToHeight="8" orientation="landscape" useFirstPageNumber="1" horizontalDpi="300" verticalDpi="300" r:id="rId1"/>
  <headerFooter>
    <oddHeader>&amp;C&amp;"Times New Roman,обычный"&amp;12&amp;P</oddHeader>
  </headerFooter>
  <rowBreaks count="2" manualBreakCount="2">
    <brk id="101" max="11" man="1"/>
    <brk id="11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177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20</vt:i4>
      </vt:variant>
    </vt:vector>
  </HeadingPairs>
  <TitlesOfParts>
    <vt:vector size="27" baseType="lpstr">
      <vt:lpstr>2. Показатели РП ВП</vt:lpstr>
      <vt:lpstr>3 Показатели ВП по МО</vt:lpstr>
      <vt:lpstr>4. Показатели РП ВП_по месяцам</vt:lpstr>
      <vt:lpstr>5. Мероприятия РП ВП</vt:lpstr>
      <vt:lpstr>6. Финансовое обеспечение РП ВП</vt:lpstr>
      <vt:lpstr>7. Бюджет РП ВП_по месяцам</vt:lpstr>
      <vt:lpstr>План реализации ВП уточ</vt:lpstr>
      <vt:lpstr>'2. Показатели РП ВП'!_bookmark5</vt:lpstr>
      <vt:lpstr>'5. Мероприятия РП ВП'!_ftnref1</vt:lpstr>
      <vt:lpstr>'5. Мероприятия РП ВП'!_ftnref3</vt:lpstr>
      <vt:lpstr>'План реализации ВП уточ'!_ftnref4</vt:lpstr>
      <vt:lpstr>'План реализации ВП уточ'!_ftnref5</vt:lpstr>
      <vt:lpstr>'План реализации ВП уточ'!_ftnref6</vt:lpstr>
      <vt:lpstr>'План реализации ВП уточ'!_ftnref7</vt:lpstr>
      <vt:lpstr>'План реализации ВП уточ'!_ftnref8</vt:lpstr>
      <vt:lpstr>'План реализации ВП уточ'!_Hlk127704986</vt:lpstr>
      <vt:lpstr>'3 Показатели ВП по МО'!Заголовки_для_печати</vt:lpstr>
      <vt:lpstr>'5. Мероприятия РП ВП'!Заголовки_для_печати</vt:lpstr>
      <vt:lpstr>'6. Финансовое обеспечение РП ВП'!Заголовки_для_печати</vt:lpstr>
      <vt:lpstr>'План реализации ВП уточ'!Заголовки_для_печати</vt:lpstr>
      <vt:lpstr>'2. Показатели РП ВП'!Область_печати</vt:lpstr>
      <vt:lpstr>'3 Показатели ВП по МО'!Область_печати</vt:lpstr>
      <vt:lpstr>'4. Показатели РП ВП_по месяцам'!Область_печати</vt:lpstr>
      <vt:lpstr>'5. Мероприятия РП ВП'!Область_печати</vt:lpstr>
      <vt:lpstr>'6. Финансовое обеспечение РП ВП'!Область_печати</vt:lpstr>
      <vt:lpstr>'7. Бюджет РП ВП_по месяцам'!Область_печати</vt:lpstr>
      <vt:lpstr>'План реализации ВП уточ'!Область_печати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Кондакова Анна Юрьевна</dc:creator>
  <dc:description/>
  <cp:lastModifiedBy>Шеховцова</cp:lastModifiedBy>
  <cp:revision>10</cp:revision>
  <cp:lastPrinted>2025-12-15T07:37:03Z</cp:lastPrinted>
  <dcterms:created xsi:type="dcterms:W3CDTF">2023-03-30T13:12:42Z</dcterms:created>
  <dcterms:modified xsi:type="dcterms:W3CDTF">2025-12-15T07:37:33Z</dcterms:modified>
  <dc:language>ru-RU</dc:language>
</cp:coreProperties>
</file>